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jan\Downloads\"/>
    </mc:Choice>
  </mc:AlternateContent>
  <bookViews>
    <workbookView xWindow="0" yWindow="0" windowWidth="20490" windowHeight="7755" activeTab="1"/>
  </bookViews>
  <sheets>
    <sheet name="Supply" sheetId="22" r:id="rId1"/>
    <sheet name="Use" sheetId="23" r:id="rId2"/>
  </sheets>
  <definedNames>
    <definedName name="_xlnm._FilterDatabase" localSheetId="0" hidden="1">Supply!$A$7:$BJ$104</definedName>
    <definedName name="_xlnm._FilterDatabase" localSheetId="1" hidden="1">Use!$A$9:$BJ$104</definedName>
  </definedNames>
  <calcPr calcId="162913"/>
</workbook>
</file>

<file path=xl/calcChain.xml><?xml version="1.0" encoding="utf-8"?>
<calcChain xmlns="http://schemas.openxmlformats.org/spreadsheetml/2006/main">
  <c r="BL21" i="23" l="1"/>
  <c r="BR21" i="23"/>
  <c r="BR59" i="23"/>
  <c r="BR58" i="23"/>
  <c r="BR62" i="23"/>
  <c r="BL62" i="23"/>
  <c r="BR57" i="23"/>
  <c r="BR56" i="23"/>
  <c r="J107" i="23"/>
  <c r="J113" i="23" l="1"/>
  <c r="BK108" i="23" l="1"/>
  <c r="BP94" i="23" l="1"/>
  <c r="BP95" i="23"/>
  <c r="BP96" i="23"/>
  <c r="BP97" i="23"/>
  <c r="BP98" i="23"/>
  <c r="BP99" i="23"/>
  <c r="BP100" i="23"/>
  <c r="BP101" i="23"/>
  <c r="BP93" i="23"/>
  <c r="BP84" i="23"/>
  <c r="BP85" i="23"/>
  <c r="BP86" i="23"/>
  <c r="BP87" i="23"/>
  <c r="BP88" i="23"/>
  <c r="BP89" i="23"/>
  <c r="BP90" i="23"/>
  <c r="BP91" i="23"/>
  <c r="BP83" i="23"/>
  <c r="BP80" i="23"/>
  <c r="BP81" i="23"/>
  <c r="BP79" i="23"/>
  <c r="BP70" i="23"/>
  <c r="BP71" i="23"/>
  <c r="BP72" i="23"/>
  <c r="BP73" i="23"/>
  <c r="BP74" i="23"/>
  <c r="BP75" i="23"/>
  <c r="BP76" i="23"/>
  <c r="BP77" i="23"/>
  <c r="BP69" i="23"/>
  <c r="BP67" i="23"/>
  <c r="BP66" i="23"/>
  <c r="BP57" i="23"/>
  <c r="BP58" i="23"/>
  <c r="BP59" i="23"/>
  <c r="BP60" i="23"/>
  <c r="BP61" i="23"/>
  <c r="BP62" i="23"/>
  <c r="BP63" i="23"/>
  <c r="BP64" i="23"/>
  <c r="BP56" i="23"/>
  <c r="BP47" i="23"/>
  <c r="BP48" i="23"/>
  <c r="BP49" i="23"/>
  <c r="BP50" i="23"/>
  <c r="BP51" i="23"/>
  <c r="BP52" i="23"/>
  <c r="BP53" i="23"/>
  <c r="BP54" i="23"/>
  <c r="BP46" i="23"/>
  <c r="BP37" i="23"/>
  <c r="BP38" i="23"/>
  <c r="BP39" i="23"/>
  <c r="BP40" i="23"/>
  <c r="BP41" i="23"/>
  <c r="BP42" i="23"/>
  <c r="BP43" i="23"/>
  <c r="BP44" i="23"/>
  <c r="BP36" i="23"/>
  <c r="BP29" i="23"/>
  <c r="BP30" i="23"/>
  <c r="BP31" i="23"/>
  <c r="BP32" i="23"/>
  <c r="BP33" i="23"/>
  <c r="BP34" i="23"/>
  <c r="BP28" i="23"/>
  <c r="BP26" i="23"/>
  <c r="BP25" i="23"/>
  <c r="BP22" i="23"/>
  <c r="BP23" i="23"/>
  <c r="BP24" i="23"/>
  <c r="BP21" i="23"/>
  <c r="BP12" i="23"/>
  <c r="BP13" i="23"/>
  <c r="BP14" i="23"/>
  <c r="BP15" i="23"/>
  <c r="BP16" i="23"/>
  <c r="BP17" i="23"/>
  <c r="BP18" i="23"/>
  <c r="BP19" i="23"/>
  <c r="BP11" i="23"/>
  <c r="BV98" i="22"/>
  <c r="BV99" i="22"/>
  <c r="BV100" i="22"/>
  <c r="BV101" i="22"/>
  <c r="BV10" i="23" l="1"/>
  <c r="BT10" i="23"/>
  <c r="BS10" i="23"/>
  <c r="BT73" i="22"/>
  <c r="BT72" i="22"/>
  <c r="BT71" i="22"/>
  <c r="BH48" i="23"/>
  <c r="BH47" i="23"/>
  <c r="T52" i="23"/>
  <c r="S49" i="23"/>
  <c r="R48" i="23"/>
  <c r="O47" i="23"/>
  <c r="L49" i="23"/>
  <c r="G11" i="23"/>
  <c r="BN65" i="23" l="1"/>
  <c r="BN68" i="23"/>
  <c r="BN78" i="23"/>
  <c r="BN82" i="23"/>
  <c r="BN92" i="23"/>
  <c r="BK106" i="23" l="1"/>
  <c r="BK110" i="23"/>
  <c r="BK111" i="23"/>
  <c r="BK112" i="23"/>
  <c r="BK105" i="23"/>
  <c r="C107" i="23"/>
  <c r="C113" i="23" s="1"/>
  <c r="D107" i="23"/>
  <c r="E107" i="23"/>
  <c r="F107" i="23"/>
  <c r="F113" i="23" s="1"/>
  <c r="G107" i="23"/>
  <c r="G113" i="23" s="1"/>
  <c r="H107" i="23"/>
  <c r="I107" i="23"/>
  <c r="K107" i="23"/>
  <c r="K113" i="23" s="1"/>
  <c r="L107" i="23"/>
  <c r="M107" i="23"/>
  <c r="M113" i="23" s="1"/>
  <c r="N107" i="23"/>
  <c r="N113" i="23" s="1"/>
  <c r="O107" i="23"/>
  <c r="P107" i="23"/>
  <c r="BJ109" i="23"/>
  <c r="BI109" i="23"/>
  <c r="BH109" i="23"/>
  <c r="BG109" i="23"/>
  <c r="BF109" i="23"/>
  <c r="BE109" i="23"/>
  <c r="BD109" i="23"/>
  <c r="BC109" i="23"/>
  <c r="BB109" i="23"/>
  <c r="BA109" i="23"/>
  <c r="AZ109" i="23"/>
  <c r="AY109" i="23"/>
  <c r="AX109" i="23"/>
  <c r="AW109" i="23"/>
  <c r="AV109" i="23"/>
  <c r="AU109" i="23"/>
  <c r="AT109" i="23"/>
  <c r="AS109" i="23"/>
  <c r="AR109" i="23"/>
  <c r="AQ109" i="23"/>
  <c r="AP109" i="23"/>
  <c r="AO109" i="23"/>
  <c r="AN109" i="23"/>
  <c r="AM109" i="23"/>
  <c r="AL109" i="23"/>
  <c r="AK109" i="23"/>
  <c r="AJ109" i="23"/>
  <c r="AI109" i="23"/>
  <c r="AH109" i="23"/>
  <c r="AG109" i="23"/>
  <c r="AF109" i="23"/>
  <c r="AE109" i="23"/>
  <c r="AD109" i="23"/>
  <c r="AC109" i="23"/>
  <c r="AB109" i="23"/>
  <c r="AA109" i="23"/>
  <c r="Z109" i="23"/>
  <c r="Y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D109" i="23"/>
  <c r="C109" i="23"/>
  <c r="BJ107" i="23"/>
  <c r="BJ113" i="23" s="1"/>
  <c r="BI107" i="23"/>
  <c r="BI113" i="23" s="1"/>
  <c r="BH107" i="23"/>
  <c r="BH113" i="23" s="1"/>
  <c r="BG107" i="23"/>
  <c r="BG113" i="23" s="1"/>
  <c r="BF107" i="23"/>
  <c r="BE107" i="23"/>
  <c r="BD107" i="23"/>
  <c r="BC107" i="23"/>
  <c r="BB107" i="23"/>
  <c r="BB113" i="23" s="1"/>
  <c r="BA107" i="23"/>
  <c r="BA113" i="23" s="1"/>
  <c r="AZ107" i="23"/>
  <c r="AY107" i="23"/>
  <c r="AX107" i="23"/>
  <c r="AW107" i="23"/>
  <c r="AV107" i="23"/>
  <c r="AU107" i="23"/>
  <c r="AT107" i="23"/>
  <c r="AT113" i="23" s="1"/>
  <c r="AS107" i="23"/>
  <c r="AS113" i="23" s="1"/>
  <c r="AR107" i="23"/>
  <c r="AQ107" i="23"/>
  <c r="AP107" i="23"/>
  <c r="AP113" i="23" s="1"/>
  <c r="AO107" i="23"/>
  <c r="AO113" i="23" s="1"/>
  <c r="AN107" i="23"/>
  <c r="AM107" i="23"/>
  <c r="AM113" i="23" s="1"/>
  <c r="AL107" i="23"/>
  <c r="AL113" i="23" s="1"/>
  <c r="AK107" i="23"/>
  <c r="AJ107" i="23"/>
  <c r="AI107" i="23"/>
  <c r="AI113" i="23" s="1"/>
  <c r="AH107" i="23"/>
  <c r="AG107" i="23"/>
  <c r="AF107" i="23"/>
  <c r="AF113" i="23" s="1"/>
  <c r="AE107" i="23"/>
  <c r="AE113" i="23" s="1"/>
  <c r="AD107" i="23"/>
  <c r="AD113" i="23" s="1"/>
  <c r="AC107" i="23"/>
  <c r="AC113" i="23" s="1"/>
  <c r="AB107" i="23"/>
  <c r="AA107" i="23"/>
  <c r="Z107" i="23"/>
  <c r="Y107" i="23"/>
  <c r="X107" i="23"/>
  <c r="W107" i="23"/>
  <c r="V107" i="23"/>
  <c r="V113" i="23" s="1"/>
  <c r="U107" i="23"/>
  <c r="T107" i="23"/>
  <c r="S107" i="23"/>
  <c r="R107" i="23"/>
  <c r="Q107" i="23"/>
  <c r="J114" i="23"/>
  <c r="G114" i="23" l="1"/>
  <c r="K114" i="23"/>
  <c r="M114" i="23"/>
  <c r="C114" i="23"/>
  <c r="AH114" i="23"/>
  <c r="AH113" i="23"/>
  <c r="AX114" i="23"/>
  <c r="AX113" i="23"/>
  <c r="BF114" i="23"/>
  <c r="BF113" i="23"/>
  <c r="S114" i="23"/>
  <c r="S113" i="23"/>
  <c r="W114" i="23"/>
  <c r="W113" i="23"/>
  <c r="AA114" i="23"/>
  <c r="AA113" i="23"/>
  <c r="AQ114" i="23"/>
  <c r="AQ113" i="23"/>
  <c r="AU114" i="23"/>
  <c r="AU113" i="23"/>
  <c r="AY114" i="23"/>
  <c r="AY113" i="23"/>
  <c r="BC114" i="23"/>
  <c r="BC113" i="23"/>
  <c r="H114" i="23"/>
  <c r="H113" i="23"/>
  <c r="D114" i="23"/>
  <c r="D113" i="23"/>
  <c r="E114" i="23"/>
  <c r="E113" i="23"/>
  <c r="T114" i="23"/>
  <c r="T113" i="23"/>
  <c r="AB114" i="23"/>
  <c r="AB113" i="23"/>
  <c r="AJ114" i="23"/>
  <c r="AJ113" i="23"/>
  <c r="AN114" i="23"/>
  <c r="AN113" i="23"/>
  <c r="AR114" i="23"/>
  <c r="AR113" i="23"/>
  <c r="AV114" i="23"/>
  <c r="AV113" i="23"/>
  <c r="AZ114" i="23"/>
  <c r="AZ113" i="23"/>
  <c r="BD114" i="23"/>
  <c r="BD113" i="23"/>
  <c r="P114" i="23"/>
  <c r="P113" i="23"/>
  <c r="L114" i="23"/>
  <c r="L113" i="23"/>
  <c r="R114" i="23"/>
  <c r="R113" i="23"/>
  <c r="Z114" i="23"/>
  <c r="Z113" i="23"/>
  <c r="I114" i="23"/>
  <c r="I113" i="23"/>
  <c r="X114" i="23"/>
  <c r="X113" i="23"/>
  <c r="Q114" i="23"/>
  <c r="Q113" i="23"/>
  <c r="U114" i="23"/>
  <c r="U113" i="23"/>
  <c r="Y114" i="23"/>
  <c r="Y113" i="23"/>
  <c r="AG114" i="23"/>
  <c r="AG113" i="23"/>
  <c r="AK114" i="23"/>
  <c r="AK113" i="23"/>
  <c r="AW114" i="23"/>
  <c r="AW113" i="23"/>
  <c r="BE114" i="23"/>
  <c r="BE113" i="23"/>
  <c r="O114" i="23"/>
  <c r="O113" i="23"/>
  <c r="AF114" i="23"/>
  <c r="AC114" i="23"/>
  <c r="AO114" i="23"/>
  <c r="AS114" i="23"/>
  <c r="BA114" i="23"/>
  <c r="BI114" i="23"/>
  <c r="BK109" i="23"/>
  <c r="BH114" i="23"/>
  <c r="AP114" i="23"/>
  <c r="AT114" i="23"/>
  <c r="BJ114" i="23"/>
  <c r="BK107" i="23"/>
  <c r="AE114" i="23"/>
  <c r="AI114" i="23"/>
  <c r="AM114" i="23"/>
  <c r="BG114" i="23"/>
  <c r="F114" i="23"/>
  <c r="N114" i="23"/>
  <c r="V114" i="23"/>
  <c r="AD114" i="23"/>
  <c r="AL114" i="23"/>
  <c r="BB114" i="23"/>
  <c r="AR92" i="23"/>
  <c r="AQ92" i="23"/>
  <c r="AQ82" i="23"/>
  <c r="AR78" i="23"/>
  <c r="AQ78" i="23"/>
  <c r="AR68" i="23"/>
  <c r="AQ68" i="23"/>
  <c r="AR65" i="23"/>
  <c r="AQ65" i="23"/>
  <c r="AR55" i="23"/>
  <c r="AQ55" i="23"/>
  <c r="AR48" i="23"/>
  <c r="AR45" i="23" s="1"/>
  <c r="AQ48" i="23"/>
  <c r="AQ45" i="23" s="1"/>
  <c r="AR35" i="23"/>
  <c r="AQ35" i="23"/>
  <c r="AR27" i="23"/>
  <c r="AQ27" i="23"/>
  <c r="AR20" i="23"/>
  <c r="AQ20" i="23"/>
  <c r="AR10" i="23"/>
  <c r="AQ10" i="23"/>
  <c r="AQ10" i="22"/>
  <c r="AR10" i="22"/>
  <c r="AQ20" i="22"/>
  <c r="AR20" i="22"/>
  <c r="AQ27" i="22"/>
  <c r="AR27" i="22"/>
  <c r="AQ35" i="22"/>
  <c r="AR35" i="22"/>
  <c r="AQ45" i="22"/>
  <c r="AR45" i="22"/>
  <c r="AQ55" i="22"/>
  <c r="AR55" i="22"/>
  <c r="AQ65" i="22"/>
  <c r="AR65" i="22"/>
  <c r="AQ68" i="22"/>
  <c r="AR68" i="22"/>
  <c r="AQ78" i="22"/>
  <c r="AR78" i="22"/>
  <c r="AQ82" i="22"/>
  <c r="AR82" i="22"/>
  <c r="AQ92" i="22"/>
  <c r="AR92" i="22"/>
  <c r="BK114" i="23" l="1"/>
  <c r="AR9" i="23"/>
  <c r="AQ9" i="22"/>
  <c r="BK113" i="23"/>
  <c r="AR82" i="23"/>
  <c r="AQ9" i="23"/>
  <c r="AQ104" i="23" s="1"/>
  <c r="AR9" i="22"/>
  <c r="AR104" i="22" s="1"/>
  <c r="AQ104" i="22"/>
  <c r="AR104" i="23" l="1"/>
  <c r="D92" i="22"/>
  <c r="E92" i="22"/>
  <c r="F92" i="22"/>
  <c r="G92" i="22"/>
  <c r="H92" i="22"/>
  <c r="I92" i="22"/>
  <c r="J92" i="22"/>
  <c r="K92" i="22"/>
  <c r="L92" i="22"/>
  <c r="M92" i="22"/>
  <c r="N92" i="22"/>
  <c r="O92" i="22"/>
  <c r="P92" i="22"/>
  <c r="Q92" i="22"/>
  <c r="R92" i="22"/>
  <c r="S92" i="22"/>
  <c r="T92" i="22"/>
  <c r="U92" i="22"/>
  <c r="V92" i="22"/>
  <c r="W92" i="22"/>
  <c r="X92" i="22"/>
  <c r="Y92" i="22"/>
  <c r="Z92" i="22"/>
  <c r="AA92" i="22"/>
  <c r="AB92" i="22"/>
  <c r="AC92" i="22"/>
  <c r="AD92" i="22"/>
  <c r="AE92" i="22"/>
  <c r="AF92" i="22"/>
  <c r="AG92" i="22"/>
  <c r="AH92" i="22"/>
  <c r="AI92" i="22"/>
  <c r="AJ92" i="22"/>
  <c r="AK92" i="22"/>
  <c r="AL92" i="22"/>
  <c r="AM92" i="22"/>
  <c r="AN92" i="22"/>
  <c r="AO92" i="22"/>
  <c r="AP92" i="22"/>
  <c r="AS92" i="22"/>
  <c r="AT92" i="22"/>
  <c r="AU92" i="22"/>
  <c r="AV92" i="22"/>
  <c r="AW92" i="22"/>
  <c r="AX92" i="22"/>
  <c r="AY92" i="22"/>
  <c r="AZ92" i="22"/>
  <c r="BA92" i="22"/>
  <c r="BB92" i="22"/>
  <c r="BC92" i="22"/>
  <c r="BD92" i="22"/>
  <c r="BE92" i="22"/>
  <c r="BF92" i="22"/>
  <c r="BG92" i="22"/>
  <c r="BH92" i="22"/>
  <c r="BI92" i="22"/>
  <c r="BJ92" i="22"/>
  <c r="C92" i="22"/>
  <c r="BK22" i="23" l="1"/>
  <c r="BK23" i="23"/>
  <c r="BK24" i="23"/>
  <c r="BR92" i="23"/>
  <c r="BS92" i="23"/>
  <c r="BT92" i="23"/>
  <c r="BV92" i="23"/>
  <c r="BW92" i="23"/>
  <c r="D92" i="23"/>
  <c r="F92" i="23"/>
  <c r="G92" i="23"/>
  <c r="H92" i="23"/>
  <c r="I92" i="23"/>
  <c r="J92" i="23"/>
  <c r="K92" i="23"/>
  <c r="L92" i="23"/>
  <c r="M92" i="23"/>
  <c r="N92" i="23"/>
  <c r="O92" i="23"/>
  <c r="P92" i="23"/>
  <c r="Q92" i="23"/>
  <c r="R92" i="23"/>
  <c r="S92" i="23"/>
  <c r="T92" i="23"/>
  <c r="U92" i="23"/>
  <c r="V92" i="23"/>
  <c r="W92" i="23"/>
  <c r="X92" i="23"/>
  <c r="Y92" i="23"/>
  <c r="Z92" i="23"/>
  <c r="AA92" i="23"/>
  <c r="AB92" i="23"/>
  <c r="AD92" i="23"/>
  <c r="AE92" i="23"/>
  <c r="AF92" i="23"/>
  <c r="AG92" i="23"/>
  <c r="AJ92" i="23"/>
  <c r="AK92" i="23"/>
  <c r="AL92" i="23"/>
  <c r="AO92" i="23"/>
  <c r="AP92" i="23"/>
  <c r="AS92" i="23"/>
  <c r="AT92" i="23"/>
  <c r="AU92" i="23"/>
  <c r="AV92" i="23"/>
  <c r="AW92" i="23"/>
  <c r="AX92" i="23"/>
  <c r="AY92" i="23"/>
  <c r="AZ92" i="23"/>
  <c r="BA92" i="23"/>
  <c r="BC92" i="23"/>
  <c r="BD92" i="23"/>
  <c r="BE92" i="23"/>
  <c r="BF92" i="23"/>
  <c r="BJ92" i="23"/>
  <c r="AE10" i="23"/>
  <c r="AE82" i="23"/>
  <c r="AE78" i="23"/>
  <c r="AE68" i="23"/>
  <c r="AE65" i="23"/>
  <c r="AE55" i="23"/>
  <c r="AE45" i="23"/>
  <c r="AE35" i="23"/>
  <c r="AE27" i="23"/>
  <c r="AE20" i="23"/>
  <c r="AE9" i="23" l="1"/>
  <c r="AE104" i="23" s="1"/>
  <c r="BO25" i="22" l="1"/>
  <c r="BO26" i="22"/>
  <c r="BU92" i="22" l="1"/>
  <c r="D82" i="22"/>
  <c r="E82" i="22"/>
  <c r="F82" i="22"/>
  <c r="H82" i="22"/>
  <c r="I82" i="22"/>
  <c r="P82" i="22"/>
  <c r="Q82" i="22"/>
  <c r="R82" i="22"/>
  <c r="S82" i="22"/>
  <c r="U82" i="22"/>
  <c r="W82" i="22"/>
  <c r="X82" i="22"/>
  <c r="Y82" i="22"/>
  <c r="AA82" i="22"/>
  <c r="AC82" i="22"/>
  <c r="AD82" i="22"/>
  <c r="AE82" i="22"/>
  <c r="AI82" i="22"/>
  <c r="AJ82" i="22"/>
  <c r="AK82" i="22"/>
  <c r="AL82" i="22"/>
  <c r="AM82" i="22"/>
  <c r="AN82" i="22"/>
  <c r="AO82" i="22"/>
  <c r="AP82" i="22"/>
  <c r="AS82" i="22"/>
  <c r="AT82" i="22"/>
  <c r="AU82" i="22"/>
  <c r="AX82" i="22"/>
  <c r="AY82" i="22"/>
  <c r="BA82" i="22"/>
  <c r="BE82" i="22"/>
  <c r="BF82" i="22"/>
  <c r="BG82" i="22"/>
  <c r="BH82" i="22"/>
  <c r="BI82" i="22"/>
  <c r="D78" i="22"/>
  <c r="E78" i="22"/>
  <c r="F78" i="22"/>
  <c r="J78" i="22"/>
  <c r="P78" i="22"/>
  <c r="R78" i="22"/>
  <c r="T78" i="22"/>
  <c r="W78" i="22"/>
  <c r="X78" i="22"/>
  <c r="Y78" i="22"/>
  <c r="Z78" i="22"/>
  <c r="AC78" i="22"/>
  <c r="AD78" i="22"/>
  <c r="AE78" i="22"/>
  <c r="AF78" i="22"/>
  <c r="AG78" i="22"/>
  <c r="AH78" i="22"/>
  <c r="AJ78" i="22"/>
  <c r="AK78" i="22"/>
  <c r="AL78" i="22"/>
  <c r="AM78" i="22"/>
  <c r="AN78" i="22"/>
  <c r="AO78" i="22"/>
  <c r="AP78" i="22"/>
  <c r="AS78" i="22"/>
  <c r="AT78" i="22"/>
  <c r="AU78" i="22"/>
  <c r="AV78" i="22"/>
  <c r="AW78" i="22"/>
  <c r="AX78" i="22"/>
  <c r="AY78" i="22"/>
  <c r="AZ78" i="22"/>
  <c r="BA78" i="22"/>
  <c r="BB78" i="22"/>
  <c r="BC78" i="22"/>
  <c r="BD78" i="22"/>
  <c r="BE78" i="22"/>
  <c r="BF78" i="22"/>
  <c r="BG78" i="22"/>
  <c r="BH78" i="22"/>
  <c r="D68" i="22"/>
  <c r="E68" i="22"/>
  <c r="F68" i="22"/>
  <c r="G68" i="22"/>
  <c r="H68" i="22"/>
  <c r="I68" i="22"/>
  <c r="K68" i="22"/>
  <c r="L68" i="22"/>
  <c r="M68" i="22"/>
  <c r="N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L68" i="22"/>
  <c r="AM68" i="22"/>
  <c r="AN68" i="22"/>
  <c r="AO68" i="22"/>
  <c r="AP68" i="22"/>
  <c r="AS68" i="22"/>
  <c r="AT68" i="22"/>
  <c r="AU68" i="22"/>
  <c r="AV68" i="22"/>
  <c r="AW68" i="22"/>
  <c r="AX68" i="22"/>
  <c r="AY68" i="22"/>
  <c r="AZ68" i="22"/>
  <c r="BA68" i="22"/>
  <c r="BB68" i="22"/>
  <c r="BC68" i="22"/>
  <c r="BD68" i="22"/>
  <c r="BE68" i="22"/>
  <c r="BF68" i="22"/>
  <c r="BG68" i="22"/>
  <c r="BI68" i="22"/>
  <c r="BJ68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D65" i="22"/>
  <c r="AF65" i="22"/>
  <c r="AG65" i="22"/>
  <c r="AH65" i="22"/>
  <c r="AI65" i="22"/>
  <c r="AJ65" i="22"/>
  <c r="AK65" i="22"/>
  <c r="AL65" i="22"/>
  <c r="AM65" i="22"/>
  <c r="AN65" i="22"/>
  <c r="AO65" i="22"/>
  <c r="AP65" i="22"/>
  <c r="AS65" i="22"/>
  <c r="AT65" i="22"/>
  <c r="AU65" i="22"/>
  <c r="AV65" i="22"/>
  <c r="AW65" i="22"/>
  <c r="AX65" i="22"/>
  <c r="AY65" i="22"/>
  <c r="AZ65" i="22"/>
  <c r="BA65" i="22"/>
  <c r="BB65" i="22"/>
  <c r="BC65" i="22"/>
  <c r="BD65" i="22"/>
  <c r="BE65" i="22"/>
  <c r="BF65" i="22"/>
  <c r="BG65" i="22"/>
  <c r="BH65" i="22"/>
  <c r="BI65" i="22"/>
  <c r="BJ65" i="22"/>
  <c r="D55" i="22"/>
  <c r="E55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R55" i="22"/>
  <c r="S55" i="22"/>
  <c r="T55" i="22"/>
  <c r="AB55" i="22"/>
  <c r="AC55" i="22"/>
  <c r="AD55" i="22"/>
  <c r="AE55" i="22"/>
  <c r="AF55" i="22"/>
  <c r="AG55" i="22"/>
  <c r="AH55" i="22"/>
  <c r="AI55" i="22"/>
  <c r="AJ55" i="22"/>
  <c r="AK55" i="22"/>
  <c r="AL55" i="22"/>
  <c r="AM55" i="22"/>
  <c r="AN55" i="22"/>
  <c r="AO55" i="22"/>
  <c r="AP55" i="22"/>
  <c r="AS55" i="22"/>
  <c r="AT55" i="22"/>
  <c r="AU55" i="22"/>
  <c r="AV55" i="22"/>
  <c r="AW55" i="22"/>
  <c r="AX55" i="22"/>
  <c r="AY55" i="22"/>
  <c r="AZ55" i="22"/>
  <c r="BA55" i="22"/>
  <c r="BB55" i="22"/>
  <c r="BC55" i="22"/>
  <c r="BD55" i="22"/>
  <c r="BE55" i="22"/>
  <c r="BF55" i="22"/>
  <c r="BG55" i="22"/>
  <c r="BH55" i="22"/>
  <c r="BI55" i="22"/>
  <c r="BJ55" i="22"/>
  <c r="BN45" i="22"/>
  <c r="BM45" i="22"/>
  <c r="D45" i="22"/>
  <c r="E45" i="22"/>
  <c r="F45" i="22"/>
  <c r="G45" i="22"/>
  <c r="I45" i="22"/>
  <c r="J45" i="22"/>
  <c r="K45" i="22"/>
  <c r="L45" i="22"/>
  <c r="P45" i="22"/>
  <c r="Q45" i="22"/>
  <c r="U45" i="22"/>
  <c r="V45" i="22"/>
  <c r="W45" i="22"/>
  <c r="X45" i="22"/>
  <c r="Y45" i="22"/>
  <c r="Z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S45" i="22"/>
  <c r="AT45" i="22"/>
  <c r="AU45" i="22"/>
  <c r="AV45" i="22"/>
  <c r="AW45" i="22"/>
  <c r="AX45" i="22"/>
  <c r="AY45" i="22"/>
  <c r="AZ45" i="22"/>
  <c r="BA45" i="22"/>
  <c r="BB45" i="22"/>
  <c r="BC45" i="22"/>
  <c r="BD45" i="22"/>
  <c r="BE45" i="22"/>
  <c r="BF45" i="22"/>
  <c r="BG45" i="22"/>
  <c r="BH45" i="22"/>
  <c r="BI45" i="22"/>
  <c r="BJ45" i="22"/>
  <c r="D27" i="22"/>
  <c r="E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U27" i="22"/>
  <c r="V27" i="22"/>
  <c r="W27" i="22"/>
  <c r="X27" i="22"/>
  <c r="Y27" i="22"/>
  <c r="Z27" i="22"/>
  <c r="AA27" i="22"/>
  <c r="AB27" i="22"/>
  <c r="AE27" i="22"/>
  <c r="AF27" i="22"/>
  <c r="AG27" i="22"/>
  <c r="AH27" i="22"/>
  <c r="AI27" i="22"/>
  <c r="AJ27" i="22"/>
  <c r="AK27" i="22"/>
  <c r="AL27" i="22"/>
  <c r="AM27" i="22"/>
  <c r="AN27" i="22"/>
  <c r="AO27" i="22"/>
  <c r="AP27" i="22"/>
  <c r="AS27" i="22"/>
  <c r="AT27" i="22"/>
  <c r="AU27" i="22"/>
  <c r="AV27" i="22"/>
  <c r="AW27" i="22"/>
  <c r="AX27" i="22"/>
  <c r="AY27" i="22"/>
  <c r="AZ27" i="22"/>
  <c r="BA27" i="22"/>
  <c r="BB27" i="22"/>
  <c r="BC27" i="22"/>
  <c r="BD27" i="22"/>
  <c r="BE27" i="22"/>
  <c r="BF27" i="22"/>
  <c r="BG27" i="22"/>
  <c r="BH27" i="22"/>
  <c r="BI27" i="22"/>
  <c r="BJ27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P20" i="22"/>
  <c r="AS20" i="22"/>
  <c r="AT20" i="22"/>
  <c r="AU20" i="22"/>
  <c r="AV20" i="22"/>
  <c r="AW20" i="22"/>
  <c r="AX20" i="22"/>
  <c r="AY20" i="22"/>
  <c r="AZ20" i="22"/>
  <c r="BA20" i="22"/>
  <c r="BB20" i="22"/>
  <c r="BC20" i="22"/>
  <c r="BD20" i="22"/>
  <c r="BE20" i="22"/>
  <c r="BF20" i="22"/>
  <c r="BG20" i="22"/>
  <c r="BH20" i="22"/>
  <c r="BI20" i="22"/>
  <c r="BJ20" i="22"/>
  <c r="D10" i="22"/>
  <c r="E10" i="22"/>
  <c r="F10" i="22"/>
  <c r="G10" i="22"/>
  <c r="H10" i="22"/>
  <c r="I10" i="22"/>
  <c r="J10" i="22"/>
  <c r="K10" i="22"/>
  <c r="K9" i="22" s="1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A9" i="22" s="1"/>
  <c r="AB10" i="22"/>
  <c r="AC10" i="22"/>
  <c r="AD10" i="22"/>
  <c r="AE10" i="22"/>
  <c r="AF10" i="22"/>
  <c r="AG10" i="22"/>
  <c r="AH10" i="22"/>
  <c r="AI10" i="22"/>
  <c r="AJ10" i="22"/>
  <c r="AK10" i="22"/>
  <c r="AL10" i="22"/>
  <c r="AM10" i="22"/>
  <c r="AN10" i="22"/>
  <c r="AO10" i="22"/>
  <c r="AP10" i="22"/>
  <c r="AS10" i="22"/>
  <c r="AT10" i="22"/>
  <c r="AU10" i="22"/>
  <c r="AV10" i="22"/>
  <c r="AW10" i="22"/>
  <c r="AX10" i="22"/>
  <c r="AY10" i="22"/>
  <c r="AZ10" i="22"/>
  <c r="BA10" i="22"/>
  <c r="BB10" i="22"/>
  <c r="BC10" i="22"/>
  <c r="BD10" i="22"/>
  <c r="BE10" i="22"/>
  <c r="BF10" i="22"/>
  <c r="BG10" i="22"/>
  <c r="BG9" i="22" s="1"/>
  <c r="BH10" i="22"/>
  <c r="BI10" i="22"/>
  <c r="BJ10" i="22"/>
  <c r="F9" i="22"/>
  <c r="AA78" i="22"/>
  <c r="Z82" i="22"/>
  <c r="X55" i="22"/>
  <c r="W55" i="22"/>
  <c r="V82" i="22"/>
  <c r="T82" i="22"/>
  <c r="R45" i="22"/>
  <c r="K82" i="22"/>
  <c r="L82" i="22"/>
  <c r="J68" i="22"/>
  <c r="AD27" i="22"/>
  <c r="BB9" i="22" l="1"/>
  <c r="AP9" i="22"/>
  <c r="N9" i="22"/>
  <c r="BF9" i="22"/>
  <c r="AD9" i="22"/>
  <c r="R9" i="22"/>
  <c r="AT9" i="22"/>
  <c r="J9" i="22"/>
  <c r="AL9" i="22"/>
  <c r="V9" i="22"/>
  <c r="BJ9" i="22"/>
  <c r="AX9" i="22"/>
  <c r="AH9" i="22"/>
  <c r="Z9" i="22"/>
  <c r="BC9" i="22"/>
  <c r="AY9" i="22"/>
  <c r="AU9" i="22"/>
  <c r="AM9" i="22"/>
  <c r="AI9" i="22"/>
  <c r="AE9" i="22"/>
  <c r="W9" i="22"/>
  <c r="S9" i="22"/>
  <c r="O9" i="22"/>
  <c r="BH9" i="22"/>
  <c r="AZ9" i="22"/>
  <c r="AV9" i="22"/>
  <c r="AN9" i="22"/>
  <c r="AB9" i="22"/>
  <c r="X9" i="22"/>
  <c r="T9" i="22"/>
  <c r="P9" i="22"/>
  <c r="L9" i="22"/>
  <c r="H9" i="22"/>
  <c r="D9" i="22"/>
  <c r="BD9" i="22"/>
  <c r="AF9" i="22"/>
  <c r="AJ9" i="22"/>
  <c r="G9" i="22"/>
  <c r="BI9" i="22"/>
  <c r="BE9" i="22"/>
  <c r="BA9" i="22"/>
  <c r="AW9" i="22"/>
  <c r="AS9" i="22"/>
  <c r="AO9" i="22"/>
  <c r="AK9" i="22"/>
  <c r="AG9" i="22"/>
  <c r="AC9" i="22"/>
  <c r="Y9" i="22"/>
  <c r="U9" i="22"/>
  <c r="Q9" i="22"/>
  <c r="M9" i="22"/>
  <c r="I9" i="22"/>
  <c r="E9" i="22"/>
  <c r="BO51" i="22"/>
  <c r="BO52" i="22"/>
  <c r="BO50" i="22"/>
  <c r="BO48" i="22"/>
  <c r="BO53" i="22"/>
  <c r="BB92" i="23"/>
  <c r="BO22" i="22"/>
  <c r="BO23" i="22"/>
  <c r="BO24" i="22"/>
  <c r="BM20" i="22"/>
  <c r="BN20" i="22"/>
  <c r="BL20" i="22"/>
  <c r="BO12" i="22"/>
  <c r="BO13" i="22"/>
  <c r="BO14" i="22"/>
  <c r="BO15" i="22"/>
  <c r="BO16" i="22"/>
  <c r="BO17" i="22"/>
  <c r="BO18" i="22"/>
  <c r="BO19" i="22"/>
  <c r="BM10" i="22"/>
  <c r="BN10" i="22"/>
  <c r="BL10" i="22"/>
  <c r="C10" i="22"/>
  <c r="BK12" i="22"/>
  <c r="BK13" i="22"/>
  <c r="BK14" i="22"/>
  <c r="BK15" i="22"/>
  <c r="BK16" i="22"/>
  <c r="BK17" i="22"/>
  <c r="BK18" i="22"/>
  <c r="BK19" i="22"/>
  <c r="BO29" i="22"/>
  <c r="BO30" i="22"/>
  <c r="BO32" i="22"/>
  <c r="BO33" i="22"/>
  <c r="BO34" i="22"/>
  <c r="BM27" i="22"/>
  <c r="BN27" i="22"/>
  <c r="AZ82" i="22"/>
  <c r="BM9" i="22" l="1"/>
  <c r="BL9" i="22"/>
  <c r="BN9" i="22"/>
  <c r="BO10" i="22"/>
  <c r="AK68" i="22"/>
  <c r="N45" i="22"/>
  <c r="BO43" i="22"/>
  <c r="BO41" i="22"/>
  <c r="BO36" i="22"/>
  <c r="BO62" i="22"/>
  <c r="BO49" i="22"/>
  <c r="BO56" i="22"/>
  <c r="BO61" i="22"/>
  <c r="BO57" i="22"/>
  <c r="BO58" i="22"/>
  <c r="BO59" i="22"/>
  <c r="BO60" i="22"/>
  <c r="BO63" i="22"/>
  <c r="BO64" i="22"/>
  <c r="BN68" i="22"/>
  <c r="BL68" i="22"/>
  <c r="BM68" i="22"/>
  <c r="BO38" i="22"/>
  <c r="AE65" i="22"/>
  <c r="BM35" i="22"/>
  <c r="BN35" i="22"/>
  <c r="BO37" i="22"/>
  <c r="BO39" i="22"/>
  <c r="BO40" i="22"/>
  <c r="BL92" i="23"/>
  <c r="BM92" i="23"/>
  <c r="C92" i="23"/>
  <c r="BI78" i="22"/>
  <c r="BO68" i="22" l="1"/>
  <c r="BO47" i="22"/>
  <c r="BG92" i="23"/>
  <c r="BO42" i="22"/>
  <c r="BL55" i="22"/>
  <c r="BO55" i="22" s="1"/>
  <c r="BK18" i="23"/>
  <c r="AI92" i="23"/>
  <c r="BI92" i="23"/>
  <c r="AH92" i="23"/>
  <c r="O45" i="22"/>
  <c r="BL20" i="23"/>
  <c r="AJ68" i="22"/>
  <c r="BO92" i="23"/>
  <c r="BH68" i="22"/>
  <c r="BK14" i="23"/>
  <c r="BK17" i="23"/>
  <c r="BK15" i="23"/>
  <c r="BH10" i="23"/>
  <c r="BJ78" i="22" l="1"/>
  <c r="AV82" i="22"/>
  <c r="AW82" i="22"/>
  <c r="BV67" i="22"/>
  <c r="BV66" i="22"/>
  <c r="BU68" i="22"/>
  <c r="BV22" i="22"/>
  <c r="BV23" i="22"/>
  <c r="BV24" i="22"/>
  <c r="BV12" i="22"/>
  <c r="BV13" i="22"/>
  <c r="BV14" i="22"/>
  <c r="BV15" i="22"/>
  <c r="BV16" i="22"/>
  <c r="BV17" i="22"/>
  <c r="BV18" i="22"/>
  <c r="BV19" i="22"/>
  <c r="BV47" i="22"/>
  <c r="BV48" i="22"/>
  <c r="BV49" i="22"/>
  <c r="BV50" i="22"/>
  <c r="BV51" i="22"/>
  <c r="BV52" i="22"/>
  <c r="BV53" i="22"/>
  <c r="BV54" i="22"/>
  <c r="BU10" i="22"/>
  <c r="BT92" i="22" l="1"/>
  <c r="BO31" i="22"/>
  <c r="BV80" i="22"/>
  <c r="BV81" i="22"/>
  <c r="BV79" i="22"/>
  <c r="BU35" i="22"/>
  <c r="BO28" i="22" l="1"/>
  <c r="BO27" i="22" s="1"/>
  <c r="BL27" i="22"/>
  <c r="BO44" i="22"/>
  <c r="BL35" i="22"/>
  <c r="BO35" i="22" s="1"/>
  <c r="BT35" i="22"/>
  <c r="BV29" i="22" l="1"/>
  <c r="BV30" i="22"/>
  <c r="BV31" i="22"/>
  <c r="BV32" i="22"/>
  <c r="BV33" i="22"/>
  <c r="BV34" i="22"/>
  <c r="BV28" i="22"/>
  <c r="BT55" i="22" l="1"/>
  <c r="BT45" i="22"/>
  <c r="BT68" i="22"/>
  <c r="BD82" i="22"/>
  <c r="AI78" i="22"/>
  <c r="M78" i="22"/>
  <c r="AB78" i="22"/>
  <c r="Z35" i="22"/>
  <c r="AA35" i="22"/>
  <c r="AA45" i="22"/>
  <c r="AA55" i="22"/>
  <c r="M45" i="22"/>
  <c r="Z55" i="22"/>
  <c r="Q78" i="22"/>
  <c r="O78" i="22"/>
  <c r="AB45" i="22" l="1"/>
  <c r="AB35" i="22"/>
  <c r="BV94" i="22"/>
  <c r="BV95" i="22"/>
  <c r="BV96" i="22"/>
  <c r="BV97" i="22"/>
  <c r="BV93" i="22"/>
  <c r="BR92" i="22"/>
  <c r="BV84" i="22"/>
  <c r="BV85" i="22"/>
  <c r="BV86" i="22"/>
  <c r="BV87" i="22"/>
  <c r="BV89" i="22"/>
  <c r="BV90" i="22"/>
  <c r="BV91" i="22"/>
  <c r="BV83" i="22"/>
  <c r="BR82" i="22"/>
  <c r="BU82" i="22"/>
  <c r="BQ82" i="22"/>
  <c r="BQ78" i="22" s="1"/>
  <c r="BR78" i="22"/>
  <c r="BR68" i="22" s="1"/>
  <c r="BT78" i="22"/>
  <c r="BU78" i="22"/>
  <c r="BV78" i="22"/>
  <c r="BV70" i="22"/>
  <c r="BV71" i="22"/>
  <c r="BV72" i="22"/>
  <c r="BV73" i="22"/>
  <c r="BV74" i="22"/>
  <c r="BV75" i="22"/>
  <c r="BV76" i="22"/>
  <c r="BV77" i="22"/>
  <c r="BV69" i="22"/>
  <c r="BR65" i="22"/>
  <c r="BT65" i="22"/>
  <c r="BU65" i="22"/>
  <c r="BV65" i="22"/>
  <c r="BU55" i="22"/>
  <c r="BV57" i="22"/>
  <c r="BV58" i="22"/>
  <c r="BV59" i="22"/>
  <c r="BV60" i="22"/>
  <c r="BV61" i="22"/>
  <c r="BV62" i="22"/>
  <c r="BV63" i="22"/>
  <c r="BV64" i="22"/>
  <c r="BV56" i="22"/>
  <c r="BV46" i="22"/>
  <c r="BU45" i="22"/>
  <c r="BR27" i="22"/>
  <c r="BT27" i="22"/>
  <c r="BU27" i="22"/>
  <c r="BV27" i="22"/>
  <c r="BR20" i="22"/>
  <c r="BT20" i="22"/>
  <c r="BU20" i="22"/>
  <c r="BV37" i="22"/>
  <c r="BV38" i="22"/>
  <c r="BV39" i="22"/>
  <c r="BV40" i="22"/>
  <c r="BV41" i="22"/>
  <c r="BV42" i="22"/>
  <c r="BV43" i="22"/>
  <c r="BV44" i="22"/>
  <c r="BV36" i="22"/>
  <c r="BV26" i="22"/>
  <c r="BV25" i="22"/>
  <c r="BV21" i="22"/>
  <c r="BV11" i="22"/>
  <c r="T45" i="22"/>
  <c r="S45" i="22"/>
  <c r="H45" i="22"/>
  <c r="H78" i="22"/>
  <c r="BO54" i="22" l="1"/>
  <c r="BL45" i="22"/>
  <c r="BV92" i="22"/>
  <c r="BV20" i="22"/>
  <c r="BV45" i="22"/>
  <c r="BV10" i="22"/>
  <c r="BV35" i="22"/>
  <c r="BV68" i="22"/>
  <c r="BV55" i="22"/>
  <c r="BO45" i="22" l="1"/>
  <c r="BL104" i="22"/>
  <c r="BV9" i="22"/>
  <c r="AC27" i="22"/>
  <c r="F27" i="22"/>
  <c r="G78" i="22"/>
  <c r="AB82" i="22"/>
  <c r="U78" i="22"/>
  <c r="V78" i="22"/>
  <c r="Y55" i="22"/>
  <c r="U55" i="22"/>
  <c r="T27" i="22"/>
  <c r="S78" i="22"/>
  <c r="V55" i="22" l="1"/>
  <c r="AC92" i="23"/>
  <c r="R45" i="23" l="1"/>
  <c r="O82" i="22"/>
  <c r="O68" i="22"/>
  <c r="G82" i="22"/>
  <c r="N82" i="22"/>
  <c r="N78" i="22"/>
  <c r="L78" i="22"/>
  <c r="K78" i="22"/>
  <c r="BR55" i="22"/>
  <c r="BR45" i="22"/>
  <c r="BJ82" i="22"/>
  <c r="BC82" i="22"/>
  <c r="BB82" i="22"/>
  <c r="M82" i="22" l="1"/>
  <c r="BR35" i="22"/>
  <c r="M35" i="22"/>
  <c r="AH82" i="22"/>
  <c r="AG82" i="22"/>
  <c r="AF82" i="22"/>
  <c r="BH92" i="23"/>
  <c r="BK16" i="23"/>
  <c r="BK19" i="23" l="1"/>
  <c r="I78" i="22"/>
  <c r="J82" i="22"/>
  <c r="AN92" i="23" l="1"/>
  <c r="AM92" i="23"/>
  <c r="E92" i="23" l="1"/>
  <c r="BK13" i="23" l="1"/>
  <c r="BK12" i="23"/>
  <c r="BO94" i="22"/>
  <c r="BO95" i="22"/>
  <c r="BO96" i="22"/>
  <c r="BO97" i="22"/>
  <c r="BO98" i="22"/>
  <c r="BO99" i="22"/>
  <c r="BO100" i="22"/>
  <c r="BO101" i="22"/>
  <c r="BO92" i="22"/>
  <c r="BO93" i="22"/>
  <c r="BO91" i="22"/>
  <c r="BO90" i="22"/>
  <c r="BO89" i="22"/>
  <c r="BO88" i="22"/>
  <c r="BO87" i="22"/>
  <c r="BO86" i="22"/>
  <c r="BO85" i="22"/>
  <c r="BO84" i="22"/>
  <c r="BO83" i="22"/>
  <c r="BO46" i="22"/>
  <c r="BO21" i="22"/>
  <c r="BO20" i="22" s="1"/>
  <c r="BO9" i="22" s="1"/>
  <c r="BO11" i="22"/>
  <c r="BO104" i="22" l="1"/>
  <c r="BR20" i="23"/>
  <c r="BN104" i="22" l="1"/>
  <c r="AI68" i="22" l="1"/>
  <c r="BX17" i="23" l="1"/>
  <c r="BX94" i="23" l="1"/>
  <c r="BX95" i="23"/>
  <c r="BX96" i="23"/>
  <c r="BX97" i="23"/>
  <c r="BX98" i="23"/>
  <c r="BX99" i="23"/>
  <c r="BX100" i="23"/>
  <c r="BX101" i="23"/>
  <c r="BX93" i="23"/>
  <c r="BX84" i="23"/>
  <c r="BX85" i="23"/>
  <c r="BX86" i="23"/>
  <c r="BX87" i="23"/>
  <c r="BX88" i="23"/>
  <c r="BX89" i="23"/>
  <c r="BX90" i="23"/>
  <c r="BX91" i="23"/>
  <c r="BX83" i="23"/>
  <c r="BX80" i="23"/>
  <c r="BX81" i="23"/>
  <c r="BX79" i="23"/>
  <c r="BX70" i="23"/>
  <c r="BX71" i="23"/>
  <c r="BX72" i="23"/>
  <c r="BX73" i="23"/>
  <c r="BX74" i="23"/>
  <c r="BX75" i="23"/>
  <c r="BX76" i="23"/>
  <c r="BX77" i="23"/>
  <c r="BX69" i="23"/>
  <c r="BX67" i="23"/>
  <c r="BX66" i="23"/>
  <c r="BX57" i="23"/>
  <c r="BX58" i="23"/>
  <c r="BX59" i="23"/>
  <c r="BX60" i="23"/>
  <c r="BX61" i="23"/>
  <c r="BX62" i="23"/>
  <c r="BX63" i="23"/>
  <c r="BX64" i="23"/>
  <c r="BX56" i="23"/>
  <c r="BX47" i="23"/>
  <c r="BX48" i="23"/>
  <c r="BX49" i="23"/>
  <c r="BX50" i="23"/>
  <c r="BX51" i="23"/>
  <c r="BX52" i="23"/>
  <c r="BX53" i="23"/>
  <c r="BX54" i="23"/>
  <c r="BX46" i="23"/>
  <c r="BX37" i="23"/>
  <c r="BX38" i="23"/>
  <c r="BX39" i="23"/>
  <c r="BX40" i="23"/>
  <c r="BX41" i="23"/>
  <c r="BX42" i="23"/>
  <c r="BX43" i="23"/>
  <c r="BX44" i="23"/>
  <c r="BX36" i="23"/>
  <c r="BX29" i="23"/>
  <c r="BX30" i="23"/>
  <c r="BX31" i="23"/>
  <c r="BX32" i="23"/>
  <c r="BX33" i="23"/>
  <c r="BX34" i="23"/>
  <c r="BX28" i="23"/>
  <c r="BX22" i="23"/>
  <c r="BX23" i="23"/>
  <c r="BX24" i="23"/>
  <c r="BX21" i="23"/>
  <c r="BX12" i="23"/>
  <c r="BX13" i="23"/>
  <c r="BX14" i="23"/>
  <c r="BX15" i="23"/>
  <c r="BX16" i="23"/>
  <c r="BX18" i="23"/>
  <c r="BX19" i="23"/>
  <c r="BX11" i="23"/>
  <c r="BM27" i="23"/>
  <c r="BN27" i="23"/>
  <c r="BO27" i="23"/>
  <c r="BP27" i="23"/>
  <c r="BR27" i="23"/>
  <c r="BS27" i="23"/>
  <c r="BT27" i="23"/>
  <c r="BV27" i="23"/>
  <c r="BW27" i="23"/>
  <c r="BL27" i="23"/>
  <c r="D27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Z27" i="23"/>
  <c r="AA27" i="23"/>
  <c r="AB27" i="23"/>
  <c r="AC27" i="23"/>
  <c r="AD27" i="23"/>
  <c r="AF27" i="23"/>
  <c r="AG27" i="23"/>
  <c r="AH27" i="23"/>
  <c r="AI27" i="23"/>
  <c r="AJ27" i="23"/>
  <c r="AK27" i="23"/>
  <c r="AL27" i="23"/>
  <c r="AM27" i="23"/>
  <c r="AN27" i="23"/>
  <c r="AO27" i="23"/>
  <c r="AP27" i="23"/>
  <c r="AS27" i="23"/>
  <c r="AT27" i="23"/>
  <c r="AU27" i="23"/>
  <c r="AV27" i="23"/>
  <c r="AW27" i="23"/>
  <c r="AX27" i="23"/>
  <c r="AY27" i="23"/>
  <c r="AZ27" i="23"/>
  <c r="BA27" i="23"/>
  <c r="BB27" i="23"/>
  <c r="BC27" i="23"/>
  <c r="BD27" i="23"/>
  <c r="BE27" i="23"/>
  <c r="BF27" i="23"/>
  <c r="BG27" i="23"/>
  <c r="BH27" i="23"/>
  <c r="BI27" i="23"/>
  <c r="BJ27" i="23"/>
  <c r="C27" i="23"/>
  <c r="BS20" i="23"/>
  <c r="BT20" i="23"/>
  <c r="BV20" i="23"/>
  <c r="BW20" i="23"/>
  <c r="BM20" i="23"/>
  <c r="BN20" i="23"/>
  <c r="BO20" i="23"/>
  <c r="BP20" i="23"/>
  <c r="BK21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F20" i="23"/>
  <c r="AG20" i="23"/>
  <c r="AH20" i="23"/>
  <c r="AI20" i="23"/>
  <c r="AJ20" i="23"/>
  <c r="AK20" i="23"/>
  <c r="AL20" i="23"/>
  <c r="AM20" i="23"/>
  <c r="AN20" i="23"/>
  <c r="AO20" i="23"/>
  <c r="AP20" i="23"/>
  <c r="AS20" i="23"/>
  <c r="AT20" i="23"/>
  <c r="AU20" i="23"/>
  <c r="AV20" i="23"/>
  <c r="AW20" i="23"/>
  <c r="AX20" i="23"/>
  <c r="AY20" i="23"/>
  <c r="AZ20" i="23"/>
  <c r="BA20" i="23"/>
  <c r="BB20" i="23"/>
  <c r="BC20" i="23"/>
  <c r="BD20" i="23"/>
  <c r="BE20" i="23"/>
  <c r="BF20" i="23"/>
  <c r="BG20" i="23"/>
  <c r="BH20" i="23"/>
  <c r="BI20" i="23"/>
  <c r="BJ20" i="23"/>
  <c r="C20" i="23"/>
  <c r="C20" i="22"/>
  <c r="BK20" i="22" s="1"/>
  <c r="Z104" i="22"/>
  <c r="C27" i="22"/>
  <c r="BK27" i="22" s="1"/>
  <c r="BX92" i="23" l="1"/>
  <c r="BX20" i="23"/>
  <c r="BX27" i="23"/>
  <c r="BK20" i="23"/>
  <c r="BK27" i="23"/>
  <c r="BX82" i="23" l="1"/>
  <c r="BW82" i="23"/>
  <c r="BV82" i="23"/>
  <c r="BT82" i="23"/>
  <c r="BS82" i="23"/>
  <c r="BR82" i="23"/>
  <c r="BP82" i="23"/>
  <c r="BO82" i="23"/>
  <c r="BM82" i="23"/>
  <c r="BL82" i="23"/>
  <c r="BJ82" i="23"/>
  <c r="BI82" i="23"/>
  <c r="BH82" i="23"/>
  <c r="BG82" i="23"/>
  <c r="BF82" i="23"/>
  <c r="BE82" i="23"/>
  <c r="BD82" i="23"/>
  <c r="BC82" i="23"/>
  <c r="BB82" i="23"/>
  <c r="BA82" i="23"/>
  <c r="AZ82" i="23"/>
  <c r="AY82" i="23"/>
  <c r="AX82" i="23"/>
  <c r="AW82" i="23"/>
  <c r="AV82" i="23"/>
  <c r="AU82" i="23"/>
  <c r="AT82" i="23"/>
  <c r="AS82" i="23"/>
  <c r="AP82" i="23"/>
  <c r="AO82" i="23"/>
  <c r="AN82" i="23"/>
  <c r="AM82" i="23"/>
  <c r="AL82" i="23"/>
  <c r="AK82" i="23"/>
  <c r="AJ82" i="23"/>
  <c r="AI82" i="23"/>
  <c r="AH82" i="23"/>
  <c r="AG82" i="23"/>
  <c r="AF82" i="23"/>
  <c r="AB82" i="23"/>
  <c r="AA82" i="23"/>
  <c r="Z82" i="23"/>
  <c r="Y82" i="23"/>
  <c r="X82" i="23"/>
  <c r="W82" i="23"/>
  <c r="V82" i="23"/>
  <c r="U82" i="23"/>
  <c r="T82" i="23"/>
  <c r="S82" i="23"/>
  <c r="R82" i="23"/>
  <c r="Q82" i="23"/>
  <c r="P82" i="23"/>
  <c r="O82" i="23"/>
  <c r="N82" i="23"/>
  <c r="M82" i="23"/>
  <c r="L82" i="23"/>
  <c r="K82" i="23"/>
  <c r="J82" i="23"/>
  <c r="I82" i="23"/>
  <c r="H82" i="23"/>
  <c r="G82" i="23"/>
  <c r="F82" i="23"/>
  <c r="E82" i="23"/>
  <c r="D82" i="23"/>
  <c r="BX78" i="23"/>
  <c r="BW78" i="23"/>
  <c r="BV78" i="23"/>
  <c r="BT78" i="23"/>
  <c r="BS78" i="23"/>
  <c r="BR78" i="23"/>
  <c r="BP78" i="23"/>
  <c r="BO78" i="23"/>
  <c r="BM78" i="23"/>
  <c r="BL78" i="23"/>
  <c r="BJ78" i="23"/>
  <c r="BI78" i="23"/>
  <c r="BH78" i="23"/>
  <c r="BG78" i="23"/>
  <c r="BF78" i="23"/>
  <c r="BE78" i="23"/>
  <c r="BD78" i="23"/>
  <c r="BC78" i="23"/>
  <c r="BB78" i="23"/>
  <c r="BA78" i="23"/>
  <c r="AZ78" i="23"/>
  <c r="AY78" i="23"/>
  <c r="AX78" i="23"/>
  <c r="AW78" i="23"/>
  <c r="AV78" i="23"/>
  <c r="AU78" i="23"/>
  <c r="AT78" i="23"/>
  <c r="AS78" i="23"/>
  <c r="AP78" i="23"/>
  <c r="AO78" i="23"/>
  <c r="AN78" i="23"/>
  <c r="AM78" i="23"/>
  <c r="AL78" i="23"/>
  <c r="AK78" i="23"/>
  <c r="AJ78" i="23"/>
  <c r="AI78" i="23"/>
  <c r="AH78" i="23"/>
  <c r="AG78" i="23"/>
  <c r="AF78" i="23"/>
  <c r="AD78" i="23"/>
  <c r="AC78" i="23"/>
  <c r="AB78" i="23"/>
  <c r="AA78" i="23"/>
  <c r="Z78" i="23"/>
  <c r="Y78" i="23"/>
  <c r="X78" i="23"/>
  <c r="W78" i="23"/>
  <c r="V78" i="23"/>
  <c r="U78" i="23"/>
  <c r="T78" i="23"/>
  <c r="S78" i="23"/>
  <c r="R78" i="23"/>
  <c r="Q78" i="23"/>
  <c r="P78" i="23"/>
  <c r="O78" i="23"/>
  <c r="N78" i="23"/>
  <c r="M78" i="23"/>
  <c r="L78" i="23"/>
  <c r="K78" i="23"/>
  <c r="J78" i="23"/>
  <c r="I78" i="23"/>
  <c r="H78" i="23"/>
  <c r="G78" i="23"/>
  <c r="F78" i="23"/>
  <c r="E78" i="23"/>
  <c r="D78" i="23"/>
  <c r="BX68" i="23"/>
  <c r="BW68" i="23"/>
  <c r="BV68" i="23"/>
  <c r="BT68" i="23"/>
  <c r="BS68" i="23"/>
  <c r="BR68" i="23"/>
  <c r="BP68" i="23"/>
  <c r="BO68" i="23"/>
  <c r="BM68" i="23"/>
  <c r="BL68" i="23"/>
  <c r="BJ68" i="23"/>
  <c r="BI68" i="23"/>
  <c r="BH68" i="23"/>
  <c r="BG68" i="23"/>
  <c r="BF68" i="23"/>
  <c r="BE68" i="23"/>
  <c r="BD68" i="23"/>
  <c r="BC68" i="23"/>
  <c r="BB68" i="23"/>
  <c r="BA68" i="23"/>
  <c r="AZ68" i="23"/>
  <c r="AY68" i="23"/>
  <c r="AX68" i="23"/>
  <c r="AW68" i="23"/>
  <c r="AV68" i="23"/>
  <c r="AU68" i="23"/>
  <c r="AT68" i="23"/>
  <c r="AS68" i="23"/>
  <c r="AP68" i="23"/>
  <c r="AO68" i="23"/>
  <c r="AN68" i="23"/>
  <c r="AM68" i="23"/>
  <c r="AL68" i="23"/>
  <c r="AK68" i="23"/>
  <c r="AJ68" i="23"/>
  <c r="AI68" i="23"/>
  <c r="AH68" i="23"/>
  <c r="AG68" i="23"/>
  <c r="AF68" i="23"/>
  <c r="AD68" i="23"/>
  <c r="AC68" i="23"/>
  <c r="AB68" i="23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BX65" i="23"/>
  <c r="BW65" i="23"/>
  <c r="BV65" i="23"/>
  <c r="BT65" i="23"/>
  <c r="BS65" i="23"/>
  <c r="BR65" i="23"/>
  <c r="BP65" i="23"/>
  <c r="BO65" i="23"/>
  <c r="BM65" i="23"/>
  <c r="BL65" i="23"/>
  <c r="BJ65" i="23"/>
  <c r="BI65" i="23"/>
  <c r="BH65" i="23"/>
  <c r="BG65" i="23"/>
  <c r="BF65" i="23"/>
  <c r="BE65" i="23"/>
  <c r="BD65" i="23"/>
  <c r="BC65" i="23"/>
  <c r="BB65" i="23"/>
  <c r="BA65" i="23"/>
  <c r="AZ65" i="23"/>
  <c r="AY65" i="23"/>
  <c r="AX65" i="23"/>
  <c r="AW65" i="23"/>
  <c r="AV65" i="23"/>
  <c r="AU65" i="23"/>
  <c r="AT65" i="23"/>
  <c r="AS65" i="23"/>
  <c r="AP65" i="23"/>
  <c r="AO65" i="23"/>
  <c r="AN65" i="23"/>
  <c r="AM65" i="23"/>
  <c r="AL65" i="23"/>
  <c r="AK65" i="23"/>
  <c r="AJ65" i="23"/>
  <c r="AI65" i="23"/>
  <c r="AH65" i="23"/>
  <c r="AG65" i="23"/>
  <c r="AF65" i="23"/>
  <c r="AD65" i="23"/>
  <c r="AC65" i="23"/>
  <c r="AB65" i="23"/>
  <c r="AA65" i="23"/>
  <c r="Z65" i="23"/>
  <c r="Y65" i="23"/>
  <c r="X65" i="23"/>
  <c r="W65" i="23"/>
  <c r="V65" i="23"/>
  <c r="U65" i="23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BX55" i="23"/>
  <c r="BW55" i="23"/>
  <c r="BV55" i="23"/>
  <c r="BT55" i="23"/>
  <c r="BS55" i="23"/>
  <c r="BR55" i="23"/>
  <c r="BP55" i="23"/>
  <c r="BO55" i="23"/>
  <c r="BN55" i="23"/>
  <c r="BM55" i="23"/>
  <c r="BL55" i="23"/>
  <c r="BJ55" i="23"/>
  <c r="BI55" i="23"/>
  <c r="BH55" i="23"/>
  <c r="BG55" i="23"/>
  <c r="BF55" i="23"/>
  <c r="BE55" i="23"/>
  <c r="BD55" i="23"/>
  <c r="BC55" i="23"/>
  <c r="BB55" i="23"/>
  <c r="BA55" i="23"/>
  <c r="AZ55" i="23"/>
  <c r="AY55" i="23"/>
  <c r="AX55" i="23"/>
  <c r="AW55" i="23"/>
  <c r="AV55" i="23"/>
  <c r="AU55" i="23"/>
  <c r="AT55" i="23"/>
  <c r="AS55" i="23"/>
  <c r="AP55" i="23"/>
  <c r="AO55" i="23"/>
  <c r="AN55" i="23"/>
  <c r="AM55" i="23"/>
  <c r="AL55" i="23"/>
  <c r="AK55" i="23"/>
  <c r="AJ55" i="23"/>
  <c r="AI55" i="23"/>
  <c r="AH55" i="23"/>
  <c r="AG55" i="23"/>
  <c r="AF55" i="23"/>
  <c r="AD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BX45" i="23"/>
  <c r="BW45" i="23"/>
  <c r="BV45" i="23"/>
  <c r="BT45" i="23"/>
  <c r="BS45" i="23"/>
  <c r="BR45" i="23"/>
  <c r="BP45" i="23"/>
  <c r="BO45" i="23"/>
  <c r="BN45" i="23"/>
  <c r="BM45" i="23"/>
  <c r="BL45" i="23"/>
  <c r="BJ45" i="23"/>
  <c r="BI45" i="23"/>
  <c r="BH45" i="23"/>
  <c r="BG45" i="23"/>
  <c r="BF45" i="23"/>
  <c r="BE45" i="23"/>
  <c r="BD45" i="23"/>
  <c r="BC45" i="23"/>
  <c r="BB45" i="23"/>
  <c r="BA45" i="23"/>
  <c r="AZ45" i="23"/>
  <c r="AY45" i="23"/>
  <c r="AX45" i="23"/>
  <c r="AW45" i="23"/>
  <c r="AV45" i="23"/>
  <c r="AU45" i="23"/>
  <c r="AT45" i="23"/>
  <c r="AS45" i="23"/>
  <c r="AP45" i="23"/>
  <c r="AO45" i="23"/>
  <c r="AN45" i="23"/>
  <c r="AM45" i="23"/>
  <c r="AL45" i="23"/>
  <c r="AK45" i="23"/>
  <c r="AJ45" i="23"/>
  <c r="AI45" i="23"/>
  <c r="AH45" i="23"/>
  <c r="AG45" i="23"/>
  <c r="AF45" i="23"/>
  <c r="AC45" i="23"/>
  <c r="AB45" i="23"/>
  <c r="AA45" i="23"/>
  <c r="Z45" i="23"/>
  <c r="Y45" i="23"/>
  <c r="X45" i="23"/>
  <c r="W45" i="23"/>
  <c r="V45" i="23"/>
  <c r="U45" i="23"/>
  <c r="T45" i="23"/>
  <c r="S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BX35" i="23"/>
  <c r="BW35" i="23"/>
  <c r="BV35" i="23"/>
  <c r="BT35" i="23"/>
  <c r="BS35" i="23"/>
  <c r="BR35" i="23"/>
  <c r="BP35" i="23"/>
  <c r="BO35" i="23"/>
  <c r="BN35" i="23"/>
  <c r="BM35" i="23"/>
  <c r="BL35" i="23"/>
  <c r="BJ35" i="23"/>
  <c r="BI35" i="23"/>
  <c r="BH35" i="23"/>
  <c r="BG35" i="23"/>
  <c r="BF35" i="23"/>
  <c r="BE35" i="23"/>
  <c r="BD35" i="23"/>
  <c r="BC35" i="23"/>
  <c r="BB35" i="23"/>
  <c r="BA35" i="23"/>
  <c r="AZ35" i="23"/>
  <c r="AY35" i="23"/>
  <c r="AX35" i="23"/>
  <c r="AW35" i="23"/>
  <c r="AV35" i="23"/>
  <c r="AU35" i="23"/>
  <c r="AT35" i="23"/>
  <c r="AS35" i="23"/>
  <c r="AP35" i="23"/>
  <c r="AO35" i="23"/>
  <c r="AN35" i="23"/>
  <c r="AM35" i="23"/>
  <c r="AL35" i="23"/>
  <c r="AK35" i="23"/>
  <c r="AJ35" i="23"/>
  <c r="AI35" i="23"/>
  <c r="AH35" i="23"/>
  <c r="AG35" i="23"/>
  <c r="AF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BX10" i="23"/>
  <c r="BW10" i="23"/>
  <c r="BW9" i="23" s="1"/>
  <c r="BV9" i="23"/>
  <c r="BT9" i="23"/>
  <c r="BS9" i="23"/>
  <c r="BR10" i="23"/>
  <c r="BP10" i="23"/>
  <c r="BP9" i="23" s="1"/>
  <c r="BO10" i="23"/>
  <c r="BO9" i="23" s="1"/>
  <c r="BN10" i="23"/>
  <c r="BN9" i="23" s="1"/>
  <c r="BM10" i="23"/>
  <c r="BL10" i="23"/>
  <c r="BJ10" i="23"/>
  <c r="BJ9" i="23" s="1"/>
  <c r="BI10" i="23"/>
  <c r="BI9" i="23" s="1"/>
  <c r="BH9" i="23"/>
  <c r="BG10" i="23"/>
  <c r="BF10" i="23"/>
  <c r="BF9" i="23" s="1"/>
  <c r="BE10" i="23"/>
  <c r="BE9" i="23" s="1"/>
  <c r="BD10" i="23"/>
  <c r="BC10" i="23"/>
  <c r="BC9" i="23" s="1"/>
  <c r="BB10" i="23"/>
  <c r="BB9" i="23" s="1"/>
  <c r="BA10" i="23"/>
  <c r="BA9" i="23" s="1"/>
  <c r="AZ10" i="23"/>
  <c r="AZ9" i="23" s="1"/>
  <c r="AY10" i="23"/>
  <c r="AY9" i="23" s="1"/>
  <c r="AX10" i="23"/>
  <c r="AX9" i="23" s="1"/>
  <c r="AW10" i="23"/>
  <c r="AW9" i="23" s="1"/>
  <c r="AV10" i="23"/>
  <c r="AU10" i="23"/>
  <c r="AU9" i="23" s="1"/>
  <c r="AT10" i="23"/>
  <c r="AT9" i="23" s="1"/>
  <c r="AS10" i="23"/>
  <c r="AS9" i="23" s="1"/>
  <c r="AP10" i="23"/>
  <c r="AP9" i="23" s="1"/>
  <c r="AO10" i="23"/>
  <c r="AO9" i="23" s="1"/>
  <c r="AN10" i="23"/>
  <c r="AM10" i="23"/>
  <c r="AM9" i="23" s="1"/>
  <c r="AL10" i="23"/>
  <c r="AL9" i="23" s="1"/>
  <c r="AK10" i="23"/>
  <c r="AK9" i="23" s="1"/>
  <c r="AJ10" i="23"/>
  <c r="AJ9" i="23" s="1"/>
  <c r="AI10" i="23"/>
  <c r="AH10" i="23"/>
  <c r="AH9" i="23" s="1"/>
  <c r="AG10" i="23"/>
  <c r="AG9" i="23" s="1"/>
  <c r="AF10" i="23"/>
  <c r="AD10" i="23"/>
  <c r="AD9" i="23" s="1"/>
  <c r="AC10" i="23"/>
  <c r="AC9" i="23" s="1"/>
  <c r="AB10" i="23"/>
  <c r="AB9" i="23" s="1"/>
  <c r="AA10" i="23"/>
  <c r="AA9" i="23" s="1"/>
  <c r="Z10" i="23"/>
  <c r="Z9" i="23" s="1"/>
  <c r="Y10" i="23"/>
  <c r="X10" i="23"/>
  <c r="X9" i="23" s="1"/>
  <c r="W10" i="23"/>
  <c r="W9" i="23" s="1"/>
  <c r="V10" i="23"/>
  <c r="U10" i="23"/>
  <c r="U9" i="23" s="1"/>
  <c r="T10" i="23"/>
  <c r="T9" i="23" s="1"/>
  <c r="S10" i="23"/>
  <c r="S9" i="23" s="1"/>
  <c r="R10" i="23"/>
  <c r="R9" i="23" s="1"/>
  <c r="Q10" i="23"/>
  <c r="P10" i="23"/>
  <c r="P9" i="23" s="1"/>
  <c r="O10" i="23"/>
  <c r="O9" i="23" s="1"/>
  <c r="N10" i="23"/>
  <c r="N9" i="23" s="1"/>
  <c r="M10" i="23"/>
  <c r="M9" i="23" s="1"/>
  <c r="L10" i="23"/>
  <c r="L9" i="23" s="1"/>
  <c r="K10" i="23"/>
  <c r="K9" i="23" s="1"/>
  <c r="J10" i="23"/>
  <c r="J9" i="23" s="1"/>
  <c r="I10" i="23"/>
  <c r="H10" i="23"/>
  <c r="H9" i="23" s="1"/>
  <c r="G10" i="23"/>
  <c r="G9" i="23" s="1"/>
  <c r="F10" i="23"/>
  <c r="F9" i="23" s="1"/>
  <c r="E10" i="23"/>
  <c r="E9" i="23" s="1"/>
  <c r="D10" i="23"/>
  <c r="V9" i="23"/>
  <c r="C10" i="23"/>
  <c r="BU11" i="23"/>
  <c r="BU12" i="23"/>
  <c r="BU13" i="23"/>
  <c r="BU14" i="23"/>
  <c r="BU15" i="23"/>
  <c r="BU16" i="23"/>
  <c r="BU17" i="23"/>
  <c r="BU18" i="23"/>
  <c r="BU19" i="23"/>
  <c r="BU21" i="23"/>
  <c r="BU22" i="23"/>
  <c r="BU23" i="23"/>
  <c r="BU24" i="23"/>
  <c r="BU25" i="23"/>
  <c r="BU26" i="23"/>
  <c r="BU28" i="23"/>
  <c r="BU29" i="23"/>
  <c r="BU30" i="23"/>
  <c r="BU31" i="23"/>
  <c r="BU32" i="23"/>
  <c r="BU33" i="23"/>
  <c r="BU34" i="23"/>
  <c r="BU36" i="23"/>
  <c r="BU37" i="23"/>
  <c r="BU38" i="23"/>
  <c r="BU39" i="23"/>
  <c r="BU40" i="23"/>
  <c r="BU41" i="23"/>
  <c r="BU42" i="23"/>
  <c r="BU43" i="23"/>
  <c r="BU44" i="23"/>
  <c r="BU46" i="23"/>
  <c r="BU47" i="23"/>
  <c r="BU48" i="23"/>
  <c r="BU49" i="23"/>
  <c r="BU50" i="23"/>
  <c r="BU51" i="23"/>
  <c r="BU52" i="23"/>
  <c r="BU53" i="23"/>
  <c r="BU54" i="23"/>
  <c r="BU56" i="23"/>
  <c r="BU57" i="23"/>
  <c r="BU58" i="23"/>
  <c r="BU59" i="23"/>
  <c r="BU60" i="23"/>
  <c r="BU61" i="23"/>
  <c r="BU62" i="23"/>
  <c r="BU63" i="23"/>
  <c r="BU64" i="23"/>
  <c r="BU66" i="23"/>
  <c r="BU67" i="23"/>
  <c r="BU69" i="23"/>
  <c r="BU70" i="23"/>
  <c r="BU71" i="23"/>
  <c r="BU72" i="23"/>
  <c r="BU73" i="23"/>
  <c r="BU74" i="23"/>
  <c r="BU75" i="23"/>
  <c r="BU76" i="23"/>
  <c r="BU77" i="23"/>
  <c r="BU79" i="23"/>
  <c r="BU80" i="23"/>
  <c r="BU81" i="23"/>
  <c r="BU83" i="23"/>
  <c r="BU84" i="23"/>
  <c r="BU85" i="23"/>
  <c r="BU86" i="23"/>
  <c r="BU87" i="23"/>
  <c r="BU88" i="23"/>
  <c r="BU89" i="23"/>
  <c r="BU90" i="23"/>
  <c r="BU91" i="23"/>
  <c r="BU93" i="23"/>
  <c r="BU94" i="23"/>
  <c r="BU95" i="23"/>
  <c r="BU96" i="23"/>
  <c r="BU97" i="23"/>
  <c r="BU98" i="23"/>
  <c r="BU99" i="23"/>
  <c r="BU100" i="23"/>
  <c r="BU101" i="23"/>
  <c r="BU102" i="23"/>
  <c r="BU103" i="23"/>
  <c r="BQ11" i="23"/>
  <c r="BQ12" i="23"/>
  <c r="BQ13" i="23"/>
  <c r="BQ14" i="23"/>
  <c r="BQ15" i="23"/>
  <c r="BQ16" i="23"/>
  <c r="BQ17" i="23"/>
  <c r="BQ18" i="23"/>
  <c r="BQ19" i="23"/>
  <c r="BQ21" i="23"/>
  <c r="BQ22" i="23"/>
  <c r="BQ24" i="23"/>
  <c r="BQ25" i="23"/>
  <c r="BQ26" i="23"/>
  <c r="BQ28" i="23"/>
  <c r="BQ29" i="23"/>
  <c r="BQ30" i="23"/>
  <c r="BQ31" i="23"/>
  <c r="BQ32" i="23"/>
  <c r="BQ33" i="23"/>
  <c r="BQ34" i="23"/>
  <c r="BQ36" i="23"/>
  <c r="BQ37" i="23"/>
  <c r="BQ38" i="23"/>
  <c r="BQ39" i="23"/>
  <c r="BQ40" i="23"/>
  <c r="BQ41" i="23"/>
  <c r="BQ42" i="23"/>
  <c r="BQ43" i="23"/>
  <c r="BQ44" i="23"/>
  <c r="BQ46" i="23"/>
  <c r="BQ47" i="23"/>
  <c r="BQ48" i="23"/>
  <c r="BQ49" i="23"/>
  <c r="BQ50" i="23"/>
  <c r="BQ51" i="23"/>
  <c r="BQ52" i="23"/>
  <c r="BQ53" i="23"/>
  <c r="BQ54" i="23"/>
  <c r="BQ56" i="23"/>
  <c r="BQ57" i="23"/>
  <c r="BQ58" i="23"/>
  <c r="BQ59" i="23"/>
  <c r="BQ60" i="23"/>
  <c r="BQ61" i="23"/>
  <c r="BQ62" i="23"/>
  <c r="BQ63" i="23"/>
  <c r="BQ64" i="23"/>
  <c r="BQ66" i="23"/>
  <c r="BQ67" i="23"/>
  <c r="BQ69" i="23"/>
  <c r="BQ70" i="23"/>
  <c r="BQ71" i="23"/>
  <c r="BQ72" i="23"/>
  <c r="BQ73" i="23"/>
  <c r="BQ74" i="23"/>
  <c r="BQ75" i="23"/>
  <c r="BQ76" i="23"/>
  <c r="BQ77" i="23"/>
  <c r="BQ79" i="23"/>
  <c r="BQ80" i="23"/>
  <c r="BQ81" i="23"/>
  <c r="BQ84" i="23"/>
  <c r="BQ85" i="23"/>
  <c r="BQ86" i="23"/>
  <c r="BQ87" i="23"/>
  <c r="BQ88" i="23"/>
  <c r="BQ89" i="23"/>
  <c r="BQ90" i="23"/>
  <c r="BQ91" i="23"/>
  <c r="BQ94" i="23"/>
  <c r="BQ95" i="23"/>
  <c r="BQ96" i="23"/>
  <c r="BQ97" i="23"/>
  <c r="BQ98" i="23"/>
  <c r="BQ99" i="23"/>
  <c r="BQ100" i="23"/>
  <c r="BQ101" i="23"/>
  <c r="BX103" i="23"/>
  <c r="BP103" i="23"/>
  <c r="BQ103" i="23" s="1"/>
  <c r="BX102" i="23"/>
  <c r="BP102" i="23"/>
  <c r="BQ102" i="23" s="1"/>
  <c r="BX26" i="23"/>
  <c r="BX25" i="23"/>
  <c r="BK11" i="23"/>
  <c r="BK25" i="23"/>
  <c r="BK26" i="23"/>
  <c r="BK28" i="23"/>
  <c r="BK29" i="23"/>
  <c r="BK30" i="23"/>
  <c r="BK31" i="23"/>
  <c r="BK32" i="23"/>
  <c r="BK33" i="23"/>
  <c r="BK34" i="23"/>
  <c r="BK36" i="23"/>
  <c r="BK37" i="23"/>
  <c r="BK38" i="23"/>
  <c r="BK39" i="23"/>
  <c r="BK40" i="23"/>
  <c r="BK41" i="23"/>
  <c r="BK42" i="23"/>
  <c r="BK43" i="23"/>
  <c r="BK44" i="23"/>
  <c r="BK46" i="23"/>
  <c r="BK47" i="23"/>
  <c r="BK49" i="23"/>
  <c r="BK50" i="23"/>
  <c r="BK51" i="23"/>
  <c r="BK52" i="23"/>
  <c r="BK53" i="23"/>
  <c r="BK54" i="23"/>
  <c r="BK56" i="23"/>
  <c r="BK57" i="23"/>
  <c r="BK58" i="23"/>
  <c r="BK59" i="23"/>
  <c r="BK60" i="23"/>
  <c r="BK62" i="23"/>
  <c r="BK63" i="23"/>
  <c r="BK64" i="23"/>
  <c r="BK66" i="23"/>
  <c r="BK67" i="23"/>
  <c r="BK69" i="23"/>
  <c r="BK70" i="23"/>
  <c r="BK71" i="23"/>
  <c r="BK72" i="23"/>
  <c r="BK73" i="23"/>
  <c r="BK74" i="23"/>
  <c r="BK75" i="23"/>
  <c r="BK76" i="23"/>
  <c r="BK77" i="23"/>
  <c r="BK79" i="23"/>
  <c r="BK80" i="23"/>
  <c r="BK81" i="23"/>
  <c r="BK83" i="23"/>
  <c r="BK86" i="23"/>
  <c r="BK87" i="23"/>
  <c r="BK88" i="23"/>
  <c r="BK89" i="23"/>
  <c r="BK90" i="23"/>
  <c r="BK91" i="23"/>
  <c r="BK93" i="23"/>
  <c r="BK94" i="23"/>
  <c r="BK95" i="23"/>
  <c r="BK96" i="23"/>
  <c r="BK97" i="23"/>
  <c r="BK98" i="23"/>
  <c r="BK99" i="23"/>
  <c r="BK100" i="23"/>
  <c r="BK101" i="23"/>
  <c r="BK102" i="23"/>
  <c r="BK103" i="23"/>
  <c r="BU10" i="23" l="1"/>
  <c r="BN104" i="23"/>
  <c r="BQ93" i="23"/>
  <c r="BP92" i="23"/>
  <c r="BP104" i="23" s="1"/>
  <c r="BU92" i="23"/>
  <c r="BQ65" i="23"/>
  <c r="BQ92" i="23"/>
  <c r="G104" i="23"/>
  <c r="K104" i="23"/>
  <c r="O104" i="23"/>
  <c r="S104" i="23"/>
  <c r="W104" i="23"/>
  <c r="AA104" i="23"/>
  <c r="AJ104" i="23"/>
  <c r="AZ104" i="23"/>
  <c r="BH104" i="23"/>
  <c r="BW104" i="23"/>
  <c r="BK92" i="23"/>
  <c r="H104" i="23"/>
  <c r="L104" i="23"/>
  <c r="P104" i="23"/>
  <c r="T104" i="23"/>
  <c r="X104" i="23"/>
  <c r="AB104" i="23"/>
  <c r="AG104" i="23"/>
  <c r="AK104" i="23"/>
  <c r="AO104" i="23"/>
  <c r="AS104" i="23"/>
  <c r="AW104" i="23"/>
  <c r="BA104" i="23"/>
  <c r="BE104" i="23"/>
  <c r="BI104" i="23"/>
  <c r="E104" i="23"/>
  <c r="M104" i="23"/>
  <c r="U104" i="23"/>
  <c r="AH104" i="23"/>
  <c r="AL104" i="23"/>
  <c r="AP104" i="23"/>
  <c r="AT104" i="23"/>
  <c r="AX104" i="23"/>
  <c r="BB104" i="23"/>
  <c r="BF104" i="23"/>
  <c r="BJ104" i="23"/>
  <c r="V104" i="23"/>
  <c r="F104" i="23"/>
  <c r="J104" i="23"/>
  <c r="N104" i="23"/>
  <c r="R104" i="23"/>
  <c r="Z104" i="23"/>
  <c r="AM104" i="23"/>
  <c r="AU104" i="23"/>
  <c r="AY104" i="23"/>
  <c r="BC104" i="23"/>
  <c r="BU27" i="23"/>
  <c r="BY88" i="23"/>
  <c r="BY52" i="23"/>
  <c r="BY100" i="23"/>
  <c r="BY96" i="23"/>
  <c r="BU20" i="23"/>
  <c r="BK65" i="23"/>
  <c r="BY80" i="23"/>
  <c r="BY32" i="23"/>
  <c r="BY29" i="23"/>
  <c r="BQ27" i="23"/>
  <c r="BY27" i="23" s="1"/>
  <c r="BQ78" i="23"/>
  <c r="BQ68" i="23"/>
  <c r="BY95" i="23"/>
  <c r="BY99" i="23"/>
  <c r="BY17" i="23"/>
  <c r="BY60" i="23"/>
  <c r="BY22" i="23"/>
  <c r="BY56" i="23"/>
  <c r="BY18" i="23"/>
  <c r="BY103" i="23"/>
  <c r="BK78" i="23"/>
  <c r="BY64" i="23"/>
  <c r="BY40" i="23"/>
  <c r="BY36" i="23"/>
  <c r="BQ82" i="23"/>
  <c r="BY44" i="23"/>
  <c r="BM9" i="23"/>
  <c r="BM104" i="23" s="1"/>
  <c r="BR9" i="23"/>
  <c r="BR104" i="23" s="1"/>
  <c r="BQ45" i="23"/>
  <c r="BY25" i="23"/>
  <c r="BU78" i="23"/>
  <c r="BU55" i="23"/>
  <c r="BS104" i="23"/>
  <c r="BX9" i="23"/>
  <c r="BX104" i="23" s="1"/>
  <c r="BU35" i="23"/>
  <c r="BY76" i="23"/>
  <c r="BY72" i="23"/>
  <c r="BQ55" i="23"/>
  <c r="BU68" i="23"/>
  <c r="BO104" i="23"/>
  <c r="BV104" i="23"/>
  <c r="BK10" i="23"/>
  <c r="BK9" i="23" s="1"/>
  <c r="BY81" i="23"/>
  <c r="BY67" i="23"/>
  <c r="BY58" i="23"/>
  <c r="BY31" i="23"/>
  <c r="BK68" i="23"/>
  <c r="BK35" i="23"/>
  <c r="BY98" i="23"/>
  <c r="BY94" i="23"/>
  <c r="BY89" i="23"/>
  <c r="BY75" i="23"/>
  <c r="BY71" i="23"/>
  <c r="BY66" i="23"/>
  <c r="BY57" i="23"/>
  <c r="BY43" i="23"/>
  <c r="BY39" i="23"/>
  <c r="BY34" i="23"/>
  <c r="BY30" i="23"/>
  <c r="BY26" i="23"/>
  <c r="BY13" i="23"/>
  <c r="BT104" i="23"/>
  <c r="BY86" i="23"/>
  <c r="BY49" i="23"/>
  <c r="BY28" i="23"/>
  <c r="BQ10" i="23"/>
  <c r="BY101" i="23"/>
  <c r="BY97" i="23"/>
  <c r="BY93" i="23"/>
  <c r="BY79" i="23"/>
  <c r="BY74" i="23"/>
  <c r="BY70" i="23"/>
  <c r="BY51" i="23"/>
  <c r="BY47" i="23"/>
  <c r="BY42" i="23"/>
  <c r="BY33" i="23"/>
  <c r="BY21" i="23"/>
  <c r="BY16" i="23"/>
  <c r="D9" i="23"/>
  <c r="AI9" i="23"/>
  <c r="BG9" i="23"/>
  <c r="BY102" i="23"/>
  <c r="BY90" i="23"/>
  <c r="BY62" i="23"/>
  <c r="BY53" i="23"/>
  <c r="BU82" i="23"/>
  <c r="BY14" i="23"/>
  <c r="BY91" i="23"/>
  <c r="BY87" i="23"/>
  <c r="BY83" i="23"/>
  <c r="BY77" i="23"/>
  <c r="BY73" i="23"/>
  <c r="BY69" i="23"/>
  <c r="BY63" i="23"/>
  <c r="BY59" i="23"/>
  <c r="BY54" i="23"/>
  <c r="BY50" i="23"/>
  <c r="BY46" i="23"/>
  <c r="BY41" i="23"/>
  <c r="BY24" i="23"/>
  <c r="BY19" i="23"/>
  <c r="BY15" i="23"/>
  <c r="I9" i="23"/>
  <c r="Q9" i="23"/>
  <c r="Y9" i="23"/>
  <c r="AF9" i="23"/>
  <c r="AN9" i="23"/>
  <c r="AV9" i="23"/>
  <c r="BD9" i="23"/>
  <c r="BD104" i="23" s="1"/>
  <c r="BU45" i="23"/>
  <c r="BU65" i="23"/>
  <c r="BY12" i="23"/>
  <c r="BQ35" i="23"/>
  <c r="BY37" i="23"/>
  <c r="BY38" i="23"/>
  <c r="BY11" i="23"/>
  <c r="BY92" i="23" l="1"/>
  <c r="BG104" i="23"/>
  <c r="AV104" i="23"/>
  <c r="BU9" i="23"/>
  <c r="BU104" i="23" s="1"/>
  <c r="AN104" i="23"/>
  <c r="I104" i="23"/>
  <c r="D104" i="23"/>
  <c r="Y104" i="23"/>
  <c r="Q104" i="23"/>
  <c r="AI104" i="23"/>
  <c r="AF104" i="23"/>
  <c r="BY65" i="23"/>
  <c r="BY78" i="23"/>
  <c r="BY68" i="23"/>
  <c r="BY35" i="23"/>
  <c r="BY10" i="23"/>
  <c r="BU9" i="22"/>
  <c r="BU104" i="22" s="1"/>
  <c r="BT10" i="22"/>
  <c r="BT9" i="22" l="1"/>
  <c r="BQ92" i="22"/>
  <c r="BQ68" i="22"/>
  <c r="BQ65" i="22"/>
  <c r="BQ55" i="22"/>
  <c r="BQ45" i="22"/>
  <c r="BQ35" i="22"/>
  <c r="BQ27" i="22"/>
  <c r="BQ20" i="22"/>
  <c r="BQ10" i="22" l="1"/>
  <c r="BQ9" i="22" s="1"/>
  <c r="BR10" i="22" l="1"/>
  <c r="BR9" i="22" s="1"/>
  <c r="BS12" i="22"/>
  <c r="BS13" i="22"/>
  <c r="BS14" i="22"/>
  <c r="BS15" i="22"/>
  <c r="BS16" i="22"/>
  <c r="BS17" i="22"/>
  <c r="BS18" i="22"/>
  <c r="BS19" i="22"/>
  <c r="BS21" i="22"/>
  <c r="BS22" i="22"/>
  <c r="BS23" i="22"/>
  <c r="BS24" i="22"/>
  <c r="BS25" i="22"/>
  <c r="BS26" i="22"/>
  <c r="BS28" i="22"/>
  <c r="BS29" i="22"/>
  <c r="BS30" i="22"/>
  <c r="BS31" i="22"/>
  <c r="BS32" i="22"/>
  <c r="BS33" i="22"/>
  <c r="BS34" i="22"/>
  <c r="BS36" i="22"/>
  <c r="BS37" i="22"/>
  <c r="BS38" i="22"/>
  <c r="BS39" i="22"/>
  <c r="BS40" i="22"/>
  <c r="BS41" i="22"/>
  <c r="BS42" i="22"/>
  <c r="BS43" i="22"/>
  <c r="BS44" i="22"/>
  <c r="BS46" i="22"/>
  <c r="BS47" i="22"/>
  <c r="BS48" i="22"/>
  <c r="BS49" i="22"/>
  <c r="BS50" i="22"/>
  <c r="BS51" i="22"/>
  <c r="BS52" i="22"/>
  <c r="BS53" i="22"/>
  <c r="BS54" i="22"/>
  <c r="BS56" i="22"/>
  <c r="BS57" i="22"/>
  <c r="BS58" i="22"/>
  <c r="BS59" i="22"/>
  <c r="BS60" i="22"/>
  <c r="BS61" i="22"/>
  <c r="BS62" i="22"/>
  <c r="BS63" i="22"/>
  <c r="BS64" i="22"/>
  <c r="BS66" i="22"/>
  <c r="BS67" i="22"/>
  <c r="BS79" i="22"/>
  <c r="BS80" i="22"/>
  <c r="BS81" i="22"/>
  <c r="BS83" i="22"/>
  <c r="BS84" i="22"/>
  <c r="BS85" i="22"/>
  <c r="BS86" i="22"/>
  <c r="BS87" i="22"/>
  <c r="BS88" i="22"/>
  <c r="BS89" i="22"/>
  <c r="BS90" i="22"/>
  <c r="BS91" i="22"/>
  <c r="BS93" i="22"/>
  <c r="BS94" i="22"/>
  <c r="BS95" i="22"/>
  <c r="BS96" i="22"/>
  <c r="BS97" i="22"/>
  <c r="BS98" i="22"/>
  <c r="BS99" i="22"/>
  <c r="BS100" i="22"/>
  <c r="BS101" i="22"/>
  <c r="BS102" i="22"/>
  <c r="BS103" i="22"/>
  <c r="BS65" i="22" l="1"/>
  <c r="BS45" i="22"/>
  <c r="BS20" i="22"/>
  <c r="BS82" i="22"/>
  <c r="BS35" i="22"/>
  <c r="BS92" i="22"/>
  <c r="BS27" i="22"/>
  <c r="BS55" i="22"/>
  <c r="BS78" i="22"/>
  <c r="BS68" i="22" s="1"/>
  <c r="BR104" i="22"/>
  <c r="BM104" i="22" l="1"/>
  <c r="AB104" i="22"/>
  <c r="BP15" i="22" l="1"/>
  <c r="BW15" i="22" s="1"/>
  <c r="BP16" i="22"/>
  <c r="BW16" i="22" s="1"/>
  <c r="BP17" i="22"/>
  <c r="BW17" i="22" s="1"/>
  <c r="BP20" i="22"/>
  <c r="BW20" i="22" s="1"/>
  <c r="BK21" i="22"/>
  <c r="BK22" i="22"/>
  <c r="BK23" i="22"/>
  <c r="BW23" i="22" s="1"/>
  <c r="BK24" i="22"/>
  <c r="BW24" i="22" s="1"/>
  <c r="BK25" i="22"/>
  <c r="BK26" i="22"/>
  <c r="BK28" i="22"/>
  <c r="BP28" i="22" s="1"/>
  <c r="BW28" i="22" s="1"/>
  <c r="BK30" i="22"/>
  <c r="BP30" i="22" s="1"/>
  <c r="BW30" i="22" s="1"/>
  <c r="BK31" i="22"/>
  <c r="BP31" i="22" s="1"/>
  <c r="BW31" i="22" s="1"/>
  <c r="BK32" i="22"/>
  <c r="BK34" i="22"/>
  <c r="BP34" i="22" s="1"/>
  <c r="BW34" i="22" s="1"/>
  <c r="BK36" i="22"/>
  <c r="BK37" i="22"/>
  <c r="BK38" i="22"/>
  <c r="BK39" i="22"/>
  <c r="BK40" i="22"/>
  <c r="BK41" i="22"/>
  <c r="BK42" i="22"/>
  <c r="BK43" i="22"/>
  <c r="BP43" i="22" s="1"/>
  <c r="BW43" i="22" s="1"/>
  <c r="BK44" i="22"/>
  <c r="BK46" i="22"/>
  <c r="BK47" i="22"/>
  <c r="BP47" i="22" s="1"/>
  <c r="BW47" i="22" s="1"/>
  <c r="BK48" i="22"/>
  <c r="BK49" i="22"/>
  <c r="BK50" i="22"/>
  <c r="BK51" i="22"/>
  <c r="BK52" i="22"/>
  <c r="BK53" i="22"/>
  <c r="BK54" i="22"/>
  <c r="BK56" i="22"/>
  <c r="BK57" i="22"/>
  <c r="BK58" i="22"/>
  <c r="BK59" i="22"/>
  <c r="BK60" i="22"/>
  <c r="BK61" i="22"/>
  <c r="BK62" i="22"/>
  <c r="BK63" i="22"/>
  <c r="BP63" i="22" s="1"/>
  <c r="BW63" i="22" s="1"/>
  <c r="BK64" i="22"/>
  <c r="BK66" i="22"/>
  <c r="BP66" i="22" s="1"/>
  <c r="BW66" i="22" s="1"/>
  <c r="BK67" i="22"/>
  <c r="BP67" i="22" s="1"/>
  <c r="BW67" i="22" s="1"/>
  <c r="BK69" i="22"/>
  <c r="BP69" i="22" s="1"/>
  <c r="BW69" i="22" s="1"/>
  <c r="BK70" i="22"/>
  <c r="BP70" i="22" s="1"/>
  <c r="BW70" i="22" s="1"/>
  <c r="BK71" i="22"/>
  <c r="BP71" i="22" s="1"/>
  <c r="BW71" i="22" s="1"/>
  <c r="BK74" i="22"/>
  <c r="BK75" i="22"/>
  <c r="BP75" i="22" s="1"/>
  <c r="BW75" i="22" s="1"/>
  <c r="BK76" i="22"/>
  <c r="BP76" i="22" s="1"/>
  <c r="BW76" i="22" s="1"/>
  <c r="BK79" i="22"/>
  <c r="BP79" i="22" s="1"/>
  <c r="BW79" i="22" s="1"/>
  <c r="BK80" i="22"/>
  <c r="BK81" i="22"/>
  <c r="BK83" i="22"/>
  <c r="BP83" i="22" s="1"/>
  <c r="BW83" i="22" s="1"/>
  <c r="BK84" i="22"/>
  <c r="BK85" i="22"/>
  <c r="BK86" i="22"/>
  <c r="BK87" i="22"/>
  <c r="BP87" i="22" s="1"/>
  <c r="BW87" i="22" s="1"/>
  <c r="BK88" i="22"/>
  <c r="BK89" i="22"/>
  <c r="BP89" i="22" s="1"/>
  <c r="BW89" i="22" s="1"/>
  <c r="BK90" i="22"/>
  <c r="BP90" i="22" s="1"/>
  <c r="BW90" i="22" s="1"/>
  <c r="BK91" i="22"/>
  <c r="BP91" i="22" s="1"/>
  <c r="BW91" i="22" s="1"/>
  <c r="BK93" i="22"/>
  <c r="BK94" i="22"/>
  <c r="BK95" i="22"/>
  <c r="BP95" i="22" s="1"/>
  <c r="BW95" i="22" s="1"/>
  <c r="BK96" i="22"/>
  <c r="BK97" i="22"/>
  <c r="BK98" i="22"/>
  <c r="BK99" i="22"/>
  <c r="BP99" i="22" s="1"/>
  <c r="BW99" i="22" s="1"/>
  <c r="BK100" i="22"/>
  <c r="BK101" i="22"/>
  <c r="BK102" i="22"/>
  <c r="BP103" i="22" s="1"/>
  <c r="BW103" i="22" s="1"/>
  <c r="BK103" i="22"/>
  <c r="BK11" i="22"/>
  <c r="BP12" i="22"/>
  <c r="BW12" i="22" s="1"/>
  <c r="BP11" i="22" l="1"/>
  <c r="BK10" i="22"/>
  <c r="BP19" i="22"/>
  <c r="BW19" i="22" s="1"/>
  <c r="BW65" i="22"/>
  <c r="BW102" i="22"/>
  <c r="BP98" i="22"/>
  <c r="BW98" i="22" s="1"/>
  <c r="BP94" i="22"/>
  <c r="BW94" i="22" s="1"/>
  <c r="BP85" i="22"/>
  <c r="BW85" i="22" s="1"/>
  <c r="BP80" i="22"/>
  <c r="BW80" i="22" s="1"/>
  <c r="BP74" i="22"/>
  <c r="BW74" i="22" s="1"/>
  <c r="BP64" i="22"/>
  <c r="BW64" i="22" s="1"/>
  <c r="BP60" i="22"/>
  <c r="BW60" i="22" s="1"/>
  <c r="BP56" i="22"/>
  <c r="BW56" i="22" s="1"/>
  <c r="BP51" i="22"/>
  <c r="BW51" i="22" s="1"/>
  <c r="BP42" i="22"/>
  <c r="BW42" i="22" s="1"/>
  <c r="BP38" i="22"/>
  <c r="BW38" i="22" s="1"/>
  <c r="BP32" i="22"/>
  <c r="BW32" i="22" s="1"/>
  <c r="BP14" i="22"/>
  <c r="BW14" i="22" s="1"/>
  <c r="BP101" i="22"/>
  <c r="BW101" i="22" s="1"/>
  <c r="BP97" i="22"/>
  <c r="BW97" i="22" s="1"/>
  <c r="BP93" i="22"/>
  <c r="BW93" i="22" s="1"/>
  <c r="BP88" i="22"/>
  <c r="BP84" i="22"/>
  <c r="BW84" i="22" s="1"/>
  <c r="BP59" i="22"/>
  <c r="BW59" i="22" s="1"/>
  <c r="BP54" i="22"/>
  <c r="BW54" i="22" s="1"/>
  <c r="BP50" i="22"/>
  <c r="BW50" i="22" s="1"/>
  <c r="BP46" i="22"/>
  <c r="BW46" i="22" s="1"/>
  <c r="BP41" i="22"/>
  <c r="BW41" i="22" s="1"/>
  <c r="BP37" i="22"/>
  <c r="BW37" i="22" s="1"/>
  <c r="BW26" i="22"/>
  <c r="BW22" i="22"/>
  <c r="BP18" i="22"/>
  <c r="BW18" i="22" s="1"/>
  <c r="BP13" i="22"/>
  <c r="BW13" i="22" s="1"/>
  <c r="BP100" i="22"/>
  <c r="BW100" i="22" s="1"/>
  <c r="BP96" i="22"/>
  <c r="BW96" i="22" s="1"/>
  <c r="BP62" i="22"/>
  <c r="BW62" i="22" s="1"/>
  <c r="BP58" i="22"/>
  <c r="BW58" i="22" s="1"/>
  <c r="BP53" i="22"/>
  <c r="BW53" i="22" s="1"/>
  <c r="BP49" i="22"/>
  <c r="BW49" i="22" s="1"/>
  <c r="BP44" i="22"/>
  <c r="BW44" i="22" s="1"/>
  <c r="BP40" i="22"/>
  <c r="BW40" i="22" s="1"/>
  <c r="BP36" i="22"/>
  <c r="BW36" i="22" s="1"/>
  <c r="BW21" i="22"/>
  <c r="BP86" i="22"/>
  <c r="BW86" i="22" s="1"/>
  <c r="BP81" i="22"/>
  <c r="BW81" i="22" s="1"/>
  <c r="BP61" i="22"/>
  <c r="BW61" i="22" s="1"/>
  <c r="BP57" i="22"/>
  <c r="BW57" i="22" s="1"/>
  <c r="BP52" i="22"/>
  <c r="BW52" i="22" s="1"/>
  <c r="BP48" i="22"/>
  <c r="BW48" i="22" s="1"/>
  <c r="BP39" i="22"/>
  <c r="BW39" i="22" s="1"/>
  <c r="BK9" i="22" l="1"/>
  <c r="BP9" i="22" s="1"/>
  <c r="BP10" i="22"/>
  <c r="BW78" i="22"/>
  <c r="BW92" i="22"/>
  <c r="C9" i="23"/>
  <c r="C35" i="23"/>
  <c r="BT82" i="22" l="1"/>
  <c r="BT104" i="22" s="1"/>
  <c r="BV88" i="22"/>
  <c r="C78" i="23"/>
  <c r="C82" i="23"/>
  <c r="BV82" i="22" l="1"/>
  <c r="BV104" i="22" s="1"/>
  <c r="BW88" i="22"/>
  <c r="D35" i="22"/>
  <c r="E35" i="22"/>
  <c r="F35" i="22"/>
  <c r="G35" i="22"/>
  <c r="H35" i="22"/>
  <c r="I35" i="22"/>
  <c r="J35" i="22"/>
  <c r="K35" i="22"/>
  <c r="L35" i="22"/>
  <c r="N35" i="22"/>
  <c r="O35" i="22"/>
  <c r="P35" i="22"/>
  <c r="Q35" i="22"/>
  <c r="R35" i="22"/>
  <c r="S35" i="22"/>
  <c r="T35" i="22"/>
  <c r="U35" i="22"/>
  <c r="V35" i="22"/>
  <c r="W35" i="22"/>
  <c r="X35" i="22"/>
  <c r="Y35" i="22"/>
  <c r="AC35" i="22"/>
  <c r="AD35" i="22"/>
  <c r="AE35" i="22"/>
  <c r="AF35" i="22"/>
  <c r="AG35" i="22"/>
  <c r="AH35" i="22"/>
  <c r="AI35" i="22"/>
  <c r="AJ35" i="22"/>
  <c r="AK35" i="22"/>
  <c r="AL35" i="22"/>
  <c r="AM35" i="22"/>
  <c r="AN35" i="22"/>
  <c r="AO35" i="22"/>
  <c r="AP35" i="22"/>
  <c r="AS35" i="22"/>
  <c r="AT35" i="22"/>
  <c r="AU35" i="22"/>
  <c r="AV35" i="22"/>
  <c r="AW35" i="22"/>
  <c r="AX35" i="22"/>
  <c r="AY35" i="22"/>
  <c r="AZ35" i="22"/>
  <c r="BA35" i="22"/>
  <c r="BB35" i="22"/>
  <c r="BC35" i="22"/>
  <c r="BD35" i="22"/>
  <c r="BE35" i="22"/>
  <c r="BF35" i="22"/>
  <c r="BG35" i="22"/>
  <c r="BH35" i="22"/>
  <c r="BI35" i="22"/>
  <c r="BJ35" i="22"/>
  <c r="BK92" i="22" l="1"/>
  <c r="BP92" i="22" s="1"/>
  <c r="AD82" i="23" l="1"/>
  <c r="BK85" i="23"/>
  <c r="BY85" i="23" s="1"/>
  <c r="BK33" i="22"/>
  <c r="BK61" i="23" l="1"/>
  <c r="AC55" i="23"/>
  <c r="BK48" i="23"/>
  <c r="AD45" i="23"/>
  <c r="BK84" i="23"/>
  <c r="AC82" i="23"/>
  <c r="BP33" i="22"/>
  <c r="BW33" i="22" s="1"/>
  <c r="BK29" i="22"/>
  <c r="BP29" i="22" s="1"/>
  <c r="BW29" i="22" s="1"/>
  <c r="AC104" i="22"/>
  <c r="BK77" i="22"/>
  <c r="BP77" i="22" s="1"/>
  <c r="BW77" i="22" s="1"/>
  <c r="AD104" i="22"/>
  <c r="AE104" i="22"/>
  <c r="C68" i="23"/>
  <c r="C55" i="23"/>
  <c r="C65" i="23"/>
  <c r="C45" i="23"/>
  <c r="C35" i="22"/>
  <c r="BK35" i="22" s="1"/>
  <c r="C45" i="22"/>
  <c r="BK45" i="22" s="1"/>
  <c r="BP45" i="22" s="1"/>
  <c r="BW45" i="22" s="1"/>
  <c r="C55" i="22"/>
  <c r="BK55" i="22" s="1"/>
  <c r="C65" i="22"/>
  <c r="BK65" i="22" s="1"/>
  <c r="BP65" i="22" s="1"/>
  <c r="C68" i="22"/>
  <c r="C78" i="22"/>
  <c r="BK78" i="22" s="1"/>
  <c r="BP78" i="22" s="1"/>
  <c r="C82" i="22"/>
  <c r="BK82" i="22" s="1"/>
  <c r="BP82" i="22" s="1"/>
  <c r="BW82" i="22" s="1"/>
  <c r="C104" i="23" l="1"/>
  <c r="AD104" i="23"/>
  <c r="AC104" i="23"/>
  <c r="BP55" i="22"/>
  <c r="BW55" i="22" s="1"/>
  <c r="BP35" i="22"/>
  <c r="BK55" i="23"/>
  <c r="BY61" i="23"/>
  <c r="BY84" i="23"/>
  <c r="BK82" i="23"/>
  <c r="BY48" i="23"/>
  <c r="BK45" i="23"/>
  <c r="D104" i="22"/>
  <c r="C9" i="22"/>
  <c r="BK104" i="23" l="1"/>
  <c r="BW35" i="22"/>
  <c r="BP27" i="22"/>
  <c r="BW27" i="22" s="1"/>
  <c r="BY82" i="23"/>
  <c r="BY55" i="23"/>
  <c r="BY45" i="23"/>
  <c r="C104" i="22"/>
  <c r="BC104" i="22" l="1"/>
  <c r="AP104" i="22"/>
  <c r="AS104" i="22"/>
  <c r="BD104" i="22"/>
  <c r="AU104" i="22"/>
  <c r="AW104" i="22"/>
  <c r="BB104" i="22"/>
  <c r="BF104" i="22"/>
  <c r="AY104" i="22"/>
  <c r="AV104" i="22"/>
  <c r="AZ104" i="22"/>
  <c r="AT104" i="22"/>
  <c r="AX104" i="22"/>
  <c r="BA104" i="22"/>
  <c r="BE104" i="22"/>
  <c r="F104" i="22" l="1"/>
  <c r="AO104" i="22" l="1"/>
  <c r="AM104" i="22"/>
  <c r="AN104" i="22"/>
  <c r="AL104" i="22"/>
  <c r="AJ104" i="22"/>
  <c r="AK104" i="22"/>
  <c r="AF104" i="22"/>
  <c r="AH104" i="22"/>
  <c r="AG104" i="22"/>
  <c r="BJ104" i="22" l="1"/>
  <c r="BG104" i="22"/>
  <c r="BI104" i="22"/>
  <c r="BH104" i="22"/>
  <c r="H104" i="22" l="1"/>
  <c r="I104" i="22"/>
  <c r="G104" i="22"/>
  <c r="E104" i="22"/>
  <c r="M104" i="22" l="1"/>
  <c r="U104" i="22"/>
  <c r="Y104" i="22"/>
  <c r="L104" i="22"/>
  <c r="P104" i="22"/>
  <c r="T104" i="22"/>
  <c r="X104" i="22"/>
  <c r="AA104" i="22"/>
  <c r="Q104" i="22"/>
  <c r="J104" i="22"/>
  <c r="N104" i="22"/>
  <c r="R104" i="22"/>
  <c r="V104" i="22"/>
  <c r="K104" i="22"/>
  <c r="O104" i="22"/>
  <c r="S104" i="22"/>
  <c r="W104" i="22"/>
  <c r="BS11" i="22" l="1"/>
  <c r="BW11" i="22" s="1"/>
  <c r="BQ104" i="22" l="1"/>
  <c r="BS10" i="22"/>
  <c r="BW10" i="22" s="1"/>
  <c r="BS9" i="22" l="1"/>
  <c r="BS104" i="22" l="1"/>
  <c r="BL9" i="23"/>
  <c r="BL104" i="23" s="1"/>
  <c r="BQ23" i="23"/>
  <c r="BQ20" i="23" s="1"/>
  <c r="BY20" i="23" l="1"/>
  <c r="BY23" i="23"/>
  <c r="BY9" i="23" l="1"/>
  <c r="BQ9" i="23"/>
  <c r="BQ104" i="23" s="1"/>
  <c r="BY104" i="23" l="1"/>
  <c r="BK73" i="22" l="1"/>
  <c r="BP73" i="22" s="1"/>
  <c r="BW73" i="22" s="1"/>
  <c r="BK72" i="22"/>
  <c r="BP72" i="22" s="1"/>
  <c r="BW72" i="22" s="1"/>
  <c r="BK68" i="22" l="1"/>
  <c r="BK104" i="22" s="1"/>
  <c r="AI104" i="22"/>
  <c r="BP68" i="22" l="1"/>
  <c r="BW68" i="22" l="1"/>
  <c r="BP104" i="22"/>
  <c r="BW25" i="22" l="1"/>
  <c r="BW9" i="22" s="1"/>
  <c r="BW104" i="22" s="1"/>
</calcChain>
</file>

<file path=xl/sharedStrings.xml><?xml version="1.0" encoding="utf-8"?>
<sst xmlns="http://schemas.openxmlformats.org/spreadsheetml/2006/main" count="675" uniqueCount="327">
  <si>
    <t>Code</t>
  </si>
  <si>
    <t>Description</t>
  </si>
  <si>
    <t>0</t>
  </si>
  <si>
    <t>Agriculture, forestry and fishery products</t>
  </si>
  <si>
    <t>01</t>
  </si>
  <si>
    <t>Products of agriculture, horticulture and market gardening</t>
  </si>
  <si>
    <t>02</t>
  </si>
  <si>
    <t>Live animals and animal products (excluding meat)</t>
  </si>
  <si>
    <t>03</t>
  </si>
  <si>
    <t>Forestry and logging products</t>
  </si>
  <si>
    <t>04</t>
  </si>
  <si>
    <t>Fish and other fishing products</t>
  </si>
  <si>
    <t>1</t>
  </si>
  <si>
    <t>Ores and minerals; electricity, gas and water</t>
  </si>
  <si>
    <t>11</t>
  </si>
  <si>
    <t>Coal and lignite; peat</t>
  </si>
  <si>
    <t>12</t>
  </si>
  <si>
    <t>Crude petroleum and natural gas</t>
  </si>
  <si>
    <t>13</t>
  </si>
  <si>
    <t>14</t>
  </si>
  <si>
    <t>Metal ores</t>
  </si>
  <si>
    <t>15</t>
  </si>
  <si>
    <t>Stone, sand and clay</t>
  </si>
  <si>
    <t>16</t>
  </si>
  <si>
    <t>Other minerals</t>
  </si>
  <si>
    <t>17</t>
  </si>
  <si>
    <t>Electricity, town gas, steam and hot water</t>
  </si>
  <si>
    <t>18</t>
  </si>
  <si>
    <t>Natural water</t>
  </si>
  <si>
    <t>2</t>
  </si>
  <si>
    <t>Food products, beverages and tobacco; textiles, apparel and leather products</t>
  </si>
  <si>
    <t>21</t>
  </si>
  <si>
    <t>Meat, fish, fruit, vegetables, oils and fats</t>
  </si>
  <si>
    <t>22</t>
  </si>
  <si>
    <t>Dairy products and egg products</t>
  </si>
  <si>
    <t>23</t>
  </si>
  <si>
    <t>Grain mill products, starches and starch products; other food products</t>
  </si>
  <si>
    <t>24</t>
  </si>
  <si>
    <t>Beverages</t>
  </si>
  <si>
    <t>25</t>
  </si>
  <si>
    <t>Tobacco products</t>
  </si>
  <si>
    <t>26</t>
  </si>
  <si>
    <t>Yarn and thread; woven and tufted textile fabrics</t>
  </si>
  <si>
    <t>27</t>
  </si>
  <si>
    <t>Textile articles other than apparel</t>
  </si>
  <si>
    <t>28</t>
  </si>
  <si>
    <t>Knitted or crocheted fabrics; wearing apparel</t>
  </si>
  <si>
    <t>29</t>
  </si>
  <si>
    <t>Leather and leather products; footwear</t>
  </si>
  <si>
    <t>3</t>
  </si>
  <si>
    <t>Other transportable goods, except metal products, machinery and equipment</t>
  </si>
  <si>
    <t>31</t>
  </si>
  <si>
    <t>Products of wood, cork, straw and plaiting materials</t>
  </si>
  <si>
    <t>32</t>
  </si>
  <si>
    <t>Pulp, paper and paper products; printed matter and related articles</t>
  </si>
  <si>
    <t>33</t>
  </si>
  <si>
    <t>Coke oven products; refined petroleum products; nuclear fuel</t>
  </si>
  <si>
    <t>34</t>
  </si>
  <si>
    <t>Basic chemicals</t>
  </si>
  <si>
    <t>35</t>
  </si>
  <si>
    <t>Other chemical products; man-made fibres</t>
  </si>
  <si>
    <t>36</t>
  </si>
  <si>
    <t>Rubber and plastics products</t>
  </si>
  <si>
    <t>37</t>
  </si>
  <si>
    <t>Glass and glass products and other non-metallic products n.e.c.</t>
  </si>
  <si>
    <t>38</t>
  </si>
  <si>
    <t>Furniture; other transportable goods n.e.c.</t>
  </si>
  <si>
    <t>39</t>
  </si>
  <si>
    <t>Wastes or scraps</t>
  </si>
  <si>
    <t>4</t>
  </si>
  <si>
    <t>Metal products, machinery and equipment</t>
  </si>
  <si>
    <t>41</t>
  </si>
  <si>
    <t>Basic metals</t>
  </si>
  <si>
    <t>42</t>
  </si>
  <si>
    <t>Fabricated metal products, except machinery and equipment</t>
  </si>
  <si>
    <t>43</t>
  </si>
  <si>
    <t>General-purpose machinery</t>
  </si>
  <si>
    <t>44</t>
  </si>
  <si>
    <t>Special-purpose machinery</t>
  </si>
  <si>
    <t>45</t>
  </si>
  <si>
    <t>Office, accounting and computing machinery</t>
  </si>
  <si>
    <t>46</t>
  </si>
  <si>
    <t>Electrical machinery and apparatus</t>
  </si>
  <si>
    <t>47</t>
  </si>
  <si>
    <t>Radio, television and communication equipment and apparatus</t>
  </si>
  <si>
    <t>48</t>
  </si>
  <si>
    <t>Medical appliances, precision and optical instruments, watches and clocks</t>
  </si>
  <si>
    <t>49</t>
  </si>
  <si>
    <t>Transport equipment</t>
  </si>
  <si>
    <t>5</t>
  </si>
  <si>
    <t>Constructions and construction services</t>
  </si>
  <si>
    <t>53</t>
  </si>
  <si>
    <t>Constructions</t>
  </si>
  <si>
    <t>54</t>
  </si>
  <si>
    <t>Construction services</t>
  </si>
  <si>
    <t>6</t>
  </si>
  <si>
    <t>Distributive trade services; accommodation, food and beverage serving services; transport services; and electricity, gas and water distribution services</t>
  </si>
  <si>
    <t>61</t>
  </si>
  <si>
    <t>Wholesale trade services</t>
  </si>
  <si>
    <t>62</t>
  </si>
  <si>
    <t>Retail trade services</t>
  </si>
  <si>
    <t>63</t>
  </si>
  <si>
    <t>Accommodation, food and beverage services</t>
  </si>
  <si>
    <t>64</t>
  </si>
  <si>
    <t>Passenger transport services</t>
  </si>
  <si>
    <t>65</t>
  </si>
  <si>
    <t>Freight transport services</t>
  </si>
  <si>
    <t>66</t>
  </si>
  <si>
    <t>Rental services of transport vehicles with operators</t>
  </si>
  <si>
    <t>67</t>
  </si>
  <si>
    <t>Supporting transport services</t>
  </si>
  <si>
    <t>68</t>
  </si>
  <si>
    <t>Postal and courier services</t>
  </si>
  <si>
    <t>69</t>
  </si>
  <si>
    <t>Electricity, gas and water distribution (on own account)</t>
  </si>
  <si>
    <t>7</t>
  </si>
  <si>
    <t>Financial and related services; real estate services; and rental and leasing services</t>
  </si>
  <si>
    <t>71</t>
  </si>
  <si>
    <t>Financial and related services</t>
  </si>
  <si>
    <t>72</t>
  </si>
  <si>
    <t>Real estate services</t>
  </si>
  <si>
    <t>73</t>
  </si>
  <si>
    <t>Leasing or rental services without operator</t>
  </si>
  <si>
    <t>8</t>
  </si>
  <si>
    <t>Business and production services</t>
  </si>
  <si>
    <t>81</t>
  </si>
  <si>
    <t>Research and development services</t>
  </si>
  <si>
    <t>82</t>
  </si>
  <si>
    <t>Legal and accounting services</t>
  </si>
  <si>
    <t>83</t>
  </si>
  <si>
    <t>Other professional, technical and business services</t>
  </si>
  <si>
    <t>84</t>
  </si>
  <si>
    <t>Telecommunications, broadcasting and information supply services</t>
  </si>
  <si>
    <t>85</t>
  </si>
  <si>
    <t>Support services</t>
  </si>
  <si>
    <t>86</t>
  </si>
  <si>
    <t>Support services to agriculture, hunting, forestry, fishing, mining and utilities</t>
  </si>
  <si>
    <t>87</t>
  </si>
  <si>
    <t>Maintenance, repair and installation (except construction) services</t>
  </si>
  <si>
    <t>88</t>
  </si>
  <si>
    <t>Manufacturing services on physical inputs owned by others</t>
  </si>
  <si>
    <t>89</t>
  </si>
  <si>
    <t>Other manufacturing services; publishing, printing and reproduction services; materials recovery services</t>
  </si>
  <si>
    <t>9</t>
  </si>
  <si>
    <t>Community, social and personal services</t>
  </si>
  <si>
    <t>91</t>
  </si>
  <si>
    <t>Public administration and other services provided to the community as a whole; compulsory social security services</t>
  </si>
  <si>
    <t>92</t>
  </si>
  <si>
    <t>Education services</t>
  </si>
  <si>
    <t>93</t>
  </si>
  <si>
    <t>Human health and social care services</t>
  </si>
  <si>
    <t>94</t>
  </si>
  <si>
    <t>Sewage and waste collection, treatment and disposal and other environmental protection services</t>
  </si>
  <si>
    <t>95</t>
  </si>
  <si>
    <t>Services of membership organizations</t>
  </si>
  <si>
    <t>96</t>
  </si>
  <si>
    <t>Recreational, cultural and sporting services</t>
  </si>
  <si>
    <t>97</t>
  </si>
  <si>
    <t>Other services</t>
  </si>
  <si>
    <t>98</t>
  </si>
  <si>
    <t>Domestic services</t>
  </si>
  <si>
    <t>99</t>
  </si>
  <si>
    <t>Services provided by extraterritorial organizations and bodies</t>
  </si>
  <si>
    <t>Crop and animal production, hunting and related service activities</t>
  </si>
  <si>
    <t>Forestry and logging</t>
  </si>
  <si>
    <t>Fishing and aquaculture</t>
  </si>
  <si>
    <t>08</t>
  </si>
  <si>
    <t>Other mining and quarrying</t>
  </si>
  <si>
    <t>10</t>
  </si>
  <si>
    <t>19</t>
  </si>
  <si>
    <t>20</t>
  </si>
  <si>
    <t>Manufacture of food products</t>
  </si>
  <si>
    <t>Manufacture of beverages</t>
  </si>
  <si>
    <t>Manufacture of tobacco products</t>
  </si>
  <si>
    <t>Manufacture of leather and related products</t>
  </si>
  <si>
    <t>Manufacture of paper and paper products</t>
  </si>
  <si>
    <t>Manufacture of coke and refined petroleum products</t>
  </si>
  <si>
    <t>Manufacture of chemicals and chemical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</si>
  <si>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</si>
  <si>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</si>
  <si>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</si>
  <si>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</si>
  <si>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furniture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</si>
  <si>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</si>
  <si>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</si>
  <si>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</si>
  <si>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</si>
  <si>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Air transport</t>
  </si>
  <si>
    <t>Warehousing and support activities for transportation</t>
  </si>
  <si>
    <t>Postal and courier activities</t>
  </si>
  <si>
    <t>51</t>
  </si>
  <si>
    <t>52</t>
  </si>
  <si>
    <t>55</t>
  </si>
  <si>
    <t>56</t>
  </si>
  <si>
    <t>Accommodation</t>
  </si>
  <si>
    <t>Food and beverage service activities</t>
  </si>
  <si>
    <t>Telecommunications</t>
  </si>
  <si>
    <t>Public administration and defence; compulsory social security</t>
  </si>
  <si>
    <t>Education</t>
  </si>
  <si>
    <t>Human health activities</t>
  </si>
  <si>
    <t>Direct purchases abroad by residents</t>
  </si>
  <si>
    <t>CIF/FOB Adjustment on Imports</t>
  </si>
  <si>
    <t xml:space="preserve">TOTAL </t>
  </si>
  <si>
    <t>Matrix 1. GROSS OUTPUT (At Basic Prices)</t>
  </si>
  <si>
    <t>Manufacture of electrical equipment</t>
  </si>
  <si>
    <t>Manufacture of machinery and equipment n.e.c.</t>
  </si>
  <si>
    <t>90-99</t>
  </si>
  <si>
    <t>011</t>
  </si>
  <si>
    <t>Cereals</t>
  </si>
  <si>
    <t>012</t>
  </si>
  <si>
    <t>Vegetables</t>
  </si>
  <si>
    <t>013</t>
  </si>
  <si>
    <t>Fruit and nuts</t>
  </si>
  <si>
    <t>014</t>
  </si>
  <si>
    <t>Oilseeds and oleaginous fruits</t>
  </si>
  <si>
    <t>015</t>
  </si>
  <si>
    <t>Edible roots and tubers with high starch or inulin content</t>
  </si>
  <si>
    <t>016</t>
  </si>
  <si>
    <t>Stimulant, spice and aromatic crops</t>
  </si>
  <si>
    <t>017</t>
  </si>
  <si>
    <t>Pulses (dried leguminous vegetables)</t>
  </si>
  <si>
    <t>018</t>
  </si>
  <si>
    <t>Sugar crops</t>
  </si>
  <si>
    <t>019</t>
  </si>
  <si>
    <t>Forage products, fibres, living plants, cut flowers and flower buds, unmanufactured tobacco, and natural rubber</t>
  </si>
  <si>
    <t>021</t>
  </si>
  <si>
    <t>Live animals</t>
  </si>
  <si>
    <t>022</t>
  </si>
  <si>
    <t>Raw milk</t>
  </si>
  <si>
    <t>023</t>
  </si>
  <si>
    <t>Eggs of hens or other birds in shell, fresh</t>
  </si>
  <si>
    <t>029</t>
  </si>
  <si>
    <t>Other animal products</t>
  </si>
  <si>
    <t>Financial service activities, except insurance and pension funding</t>
  </si>
  <si>
    <t>Insurance, reinsurance and pension funding, except compulsory social security</t>
  </si>
  <si>
    <t>Activities auxiliary to financial service and insurance activities</t>
  </si>
  <si>
    <t>Real estate activities</t>
  </si>
  <si>
    <t>70</t>
  </si>
  <si>
    <t>74</t>
  </si>
  <si>
    <t>75</t>
  </si>
  <si>
    <t>Legal and accounting activities</t>
  </si>
  <si>
    <t>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</si>
  <si>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</si>
  <si>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</si>
  <si>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</si>
  <si>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</si>
  <si>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</si>
  <si>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77</t>
  </si>
  <si>
    <t>78</t>
  </si>
  <si>
    <t>79</t>
  </si>
  <si>
    <t>80</t>
  </si>
  <si>
    <t>Rental and leasing activities</t>
  </si>
  <si>
    <t>Employment activities</t>
  </si>
  <si>
    <t>Travel agency, tour operator,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</si>
  <si>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</si>
  <si>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</si>
  <si>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</si>
  <si>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41-43</t>
  </si>
  <si>
    <t xml:space="preserve">Construction </t>
  </si>
  <si>
    <t>Electricity, gas, steam and air conditioning supply</t>
  </si>
  <si>
    <t>36-37</t>
  </si>
  <si>
    <t>Water collection,  treatment and supply and sewerage</t>
  </si>
  <si>
    <t>NON-PROFIT INSTITUTIONS SERVING HOUSEHOLDS</t>
  </si>
  <si>
    <t>GROSS CAPITAL FORMATIONI</t>
  </si>
  <si>
    <t>EXPORTS</t>
  </si>
  <si>
    <t>FIXED CAPITAL FORMATION</t>
  </si>
  <si>
    <t>NET ACQUISITION OF VALUEABLES</t>
  </si>
  <si>
    <t>CHANGES IN INVENTORIES</t>
  </si>
  <si>
    <t>GODDS</t>
  </si>
  <si>
    <t>SERVICES</t>
  </si>
  <si>
    <t>TOTAL EXPORTS</t>
  </si>
  <si>
    <t>CIF/FOB ADJUSTMENT ON IMPORTS</t>
  </si>
  <si>
    <t>TOTAL IMPORTS</t>
  </si>
  <si>
    <t xml:space="preserve">Total Domestic Output </t>
  </si>
  <si>
    <t>Total Supply at basic price</t>
  </si>
  <si>
    <t>29,30</t>
  </si>
  <si>
    <t>Manufacture of motor vehicles, trailers and semi-trailers and other transport equipment</t>
  </si>
  <si>
    <t>Other manufacturing</t>
  </si>
  <si>
    <t>TRADE AND TRANSPORT MARGINS</t>
  </si>
  <si>
    <t>TAXES LESS SUBSIDIES ON PRODUCTS</t>
  </si>
  <si>
    <t>TOTAL SUPPLY</t>
  </si>
  <si>
    <t>TAXES ON PRODUCTS</t>
  </si>
  <si>
    <t>SUBSIDIES ON PRODUCTS</t>
  </si>
  <si>
    <t>TOTAL TAXES (NET OF SUBSIDIES)</t>
  </si>
  <si>
    <t>Trade Margin</t>
  </si>
  <si>
    <t>Freight margin</t>
  </si>
  <si>
    <t>Manufacture of textiles</t>
  </si>
  <si>
    <t xml:space="preserve">Manufacture of wearing apperals </t>
  </si>
  <si>
    <t>Manufacture of wood and of product of wood and cork</t>
  </si>
  <si>
    <t>Printing and reproduction of recorded media</t>
  </si>
  <si>
    <t xml:space="preserve">Other manufacturing </t>
  </si>
  <si>
    <t>29, 30</t>
  </si>
  <si>
    <t>Manufacture of motor vehicles, trailers and semi-trailers and Manufacture of other transport equipment</t>
  </si>
  <si>
    <t xml:space="preserve">Total Intermediate Use </t>
  </si>
  <si>
    <t>IMPORTS of GOODS and SERVICES</t>
  </si>
  <si>
    <t>TRADE and TRANSPORT MARGIN</t>
  </si>
  <si>
    <t xml:space="preserve">Final Consumption Expenditure </t>
  </si>
  <si>
    <t>Total Capital Formation</t>
  </si>
  <si>
    <t>HOUSEHOLD CONSUMPTION EXPENDITURES</t>
  </si>
  <si>
    <t>GOVERNMENT COLLECTIVE CONSUMPTION</t>
  </si>
  <si>
    <t>GOVERNMENT INDIVIDUAL COLLECTION</t>
  </si>
  <si>
    <t>TOTAL GENERAL GOVERNMENTCONSUMPTION</t>
  </si>
  <si>
    <t>TOTAL FINAL CONSUMPTION EXPENDITURE</t>
  </si>
  <si>
    <t>TOTAL USE AT PURCHASER'S PRICE</t>
  </si>
  <si>
    <t>32-33</t>
  </si>
  <si>
    <t>Country: Nepal</t>
  </si>
  <si>
    <t>Sector: All</t>
  </si>
  <si>
    <t>Reference Year: 2010/11</t>
  </si>
  <si>
    <t>Sector:All</t>
  </si>
  <si>
    <t>TOTAL DOMESTIC PRODUCTION</t>
  </si>
  <si>
    <t>TOTAL USE  IN PURCHASERS' PRICES</t>
  </si>
  <si>
    <t>TOTAL GROSS VALUE ADDED/GDP</t>
  </si>
  <si>
    <t>Compensation of employees</t>
  </si>
  <si>
    <t>Taxes less subsidies on production and imports</t>
  </si>
  <si>
    <t>321</t>
  </si>
  <si>
    <t>Taxes on products</t>
  </si>
  <si>
    <t>322</t>
  </si>
  <si>
    <t>Subsidies on products</t>
  </si>
  <si>
    <t>323</t>
  </si>
  <si>
    <t>Other taxles less subsidies on production</t>
  </si>
  <si>
    <t>Mixed income/Operating surplus ,gross</t>
  </si>
  <si>
    <t>TOTAL OUTPUT</t>
  </si>
  <si>
    <t>GOODS</t>
  </si>
  <si>
    <t>MATRIX OF GROSS OUTPUT IMPORT VECTOR/MARGIN VECTOR</t>
  </si>
  <si>
    <t>MATRIX OF INTERMEDIATE CONSUMPTION/DEMAND VECTOR</t>
  </si>
  <si>
    <t>Manufacture of rubber and plastics products</t>
  </si>
  <si>
    <t>Manufacture of pharmaceuticals, medicinal chemical and botanical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</si>
</sst>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);\(0.0\)"/>
    <numFmt numFmtId="165" formatCode="0.00_);\(0.00\)"/>
    <numFmt numFmtId="166" formatCode="0.000"/>
  </numFmts>
  <fonts count="12" x14ac:knownFonts="1">
    <font>
      <sz val="11"/>
      <color theme="1"/>
      <name val="Mangal"/>
      <family val="2"/>
      <scheme val="minor"/>
    </font>
    <font>
      <sz val="8"/>
      <color theme="1"/>
      <name val="Mangal"/>
      <family val="2"/>
      <scheme val="minor"/>
    </font>
    <font>
      <sz val="10"/>
      <name val="Arial"/>
      <family val="2"/>
    </font>
    <font>
      <sz val="8"/>
      <name val="Mangal"/>
      <family val="2"/>
      <scheme val="minor"/>
    </font>
    <font>
      <b/>
      <sz val="8"/>
      <name val="Mangal"/>
      <family val="2"/>
      <scheme val="minor"/>
    </font>
    <font>
      <b/>
      <sz val="10"/>
      <color theme="1"/>
      <name val="Mangal"/>
      <family val="2"/>
      <scheme val="minor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8"/>
      <color rgb="FFFFFF00"/>
      <name val="Mangal"/>
      <family val="2"/>
      <scheme val="minor"/>
    </font>
    <font>
      <b/>
      <sz val="11"/>
      <color theme="1"/>
      <name val="Mangal"/>
      <family val="2"/>
      <scheme val="minor"/>
    </font>
    <font>
      <b/>
      <sz val="8"/>
      <color theme="1"/>
      <name val="Mang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0" xfId="1" applyFont="1" applyAlignment="1">
      <alignment vertical="top"/>
    </xf>
    <xf numFmtId="49" fontId="4" fillId="2" borderId="1" xfId="1" applyNumberFormat="1" applyFont="1" applyFill="1" applyBorder="1"/>
    <xf numFmtId="0" fontId="4" fillId="2" borderId="1" xfId="1" applyFont="1" applyFill="1" applyBorder="1" applyAlignment="1">
      <alignment vertical="top" wrapText="1"/>
    </xf>
    <xf numFmtId="49" fontId="3" fillId="3" borderId="1" xfId="1" applyNumberFormat="1" applyFont="1" applyFill="1" applyBorder="1"/>
    <xf numFmtId="0" fontId="3" fillId="3" borderId="1" xfId="1" applyFont="1" applyFill="1" applyBorder="1" applyAlignment="1">
      <alignment vertical="top" wrapText="1"/>
    </xf>
    <xf numFmtId="0" fontId="1" fillId="5" borderId="6" xfId="0" applyFont="1" applyFill="1" applyBorder="1"/>
    <xf numFmtId="0" fontId="1" fillId="3" borderId="5" xfId="0" applyFont="1" applyFill="1" applyBorder="1" applyAlignment="1"/>
    <xf numFmtId="0" fontId="1" fillId="3" borderId="6" xfId="0" applyFont="1" applyFill="1" applyBorder="1" applyAlignment="1"/>
    <xf numFmtId="0" fontId="1" fillId="3" borderId="5" xfId="0" applyFont="1" applyFill="1" applyBorder="1" applyAlignment="1">
      <alignment vertical="top" wrapText="1"/>
    </xf>
    <xf numFmtId="0" fontId="5" fillId="5" borderId="6" xfId="0" applyFont="1" applyFill="1" applyBorder="1"/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vertical="top" wrapText="1"/>
    </xf>
    <xf numFmtId="49" fontId="4" fillId="6" borderId="1" xfId="1" applyNumberFormat="1" applyFont="1" applyFill="1" applyBorder="1"/>
    <xf numFmtId="0" fontId="4" fillId="6" borderId="1" xfId="1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4" borderId="5" xfId="0" applyFont="1" applyFill="1" applyBorder="1" applyAlignment="1">
      <alignment horizontal="left"/>
    </xf>
    <xf numFmtId="0" fontId="1" fillId="4" borderId="6" xfId="0" applyFont="1" applyFill="1" applyBorder="1"/>
    <xf numFmtId="0" fontId="3" fillId="4" borderId="5" xfId="1" applyFont="1" applyFill="1" applyBorder="1"/>
    <xf numFmtId="0" fontId="3" fillId="4" borderId="2" xfId="1" applyFont="1" applyFill="1" applyBorder="1" applyAlignment="1">
      <alignment vertical="top"/>
    </xf>
    <xf numFmtId="0" fontId="5" fillId="5" borderId="2" xfId="0" applyFont="1" applyFill="1" applyBorder="1" applyAlignment="1"/>
    <xf numFmtId="0" fontId="1" fillId="3" borderId="5" xfId="0" applyFont="1" applyFill="1" applyBorder="1" applyAlignment="1">
      <alignment vertical="top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49" fontId="1" fillId="3" borderId="5" xfId="0" applyNumberFormat="1" applyFont="1" applyFill="1" applyBorder="1" applyAlignment="1">
      <alignment horizontal="center" vertical="top" wrapText="1"/>
    </xf>
    <xf numFmtId="49" fontId="3" fillId="4" borderId="3" xfId="1" applyNumberFormat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 vertical="center"/>
    </xf>
    <xf numFmtId="49" fontId="3" fillId="4" borderId="10" xfId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49" fontId="3" fillId="4" borderId="12" xfId="1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5" borderId="1" xfId="0" applyFont="1" applyFill="1" applyBorder="1"/>
    <xf numFmtId="49" fontId="3" fillId="7" borderId="1" xfId="1" applyNumberFormat="1" applyFont="1" applyFill="1" applyBorder="1"/>
    <xf numFmtId="0" fontId="3" fillId="7" borderId="1" xfId="1" applyFont="1" applyFill="1" applyBorder="1" applyAlignment="1">
      <alignment vertical="top" wrapText="1"/>
    </xf>
    <xf numFmtId="1" fontId="1" fillId="0" borderId="0" xfId="0" applyNumberFormat="1" applyFont="1"/>
    <xf numFmtId="0" fontId="1" fillId="4" borderId="2" xfId="0" applyFont="1" applyFill="1" applyBorder="1"/>
    <xf numFmtId="0" fontId="8" fillId="4" borderId="6" xfId="0" applyFont="1" applyFill="1" applyBorder="1" applyAlignment="1">
      <alignment horizontal="left"/>
    </xf>
    <xf numFmtId="1" fontId="5" fillId="5" borderId="6" xfId="0" applyNumberFormat="1" applyFont="1" applyFill="1" applyBorder="1"/>
    <xf numFmtId="1" fontId="1" fillId="3" borderId="13" xfId="0" applyNumberFormat="1" applyFont="1" applyFill="1" applyBorder="1" applyAlignment="1">
      <alignment horizontal="center"/>
    </xf>
    <xf numFmtId="1" fontId="1" fillId="4" borderId="6" xfId="0" applyNumberFormat="1" applyFont="1" applyFill="1" applyBorder="1"/>
    <xf numFmtId="1" fontId="1" fillId="5" borderId="6" xfId="0" applyNumberFormat="1" applyFont="1" applyFill="1" applyBorder="1"/>
    <xf numFmtId="1" fontId="1" fillId="3" borderId="7" xfId="0" applyNumberFormat="1" applyFont="1" applyFill="1" applyBorder="1" applyAlignment="1">
      <alignment horizontal="center"/>
    </xf>
    <xf numFmtId="1" fontId="8" fillId="4" borderId="5" xfId="0" applyNumberFormat="1" applyFont="1" applyFill="1" applyBorder="1" applyAlignment="1">
      <alignment horizontal="left"/>
    </xf>
    <xf numFmtId="0" fontId="8" fillId="4" borderId="6" xfId="0" applyFont="1" applyFill="1" applyBorder="1" applyAlignment="1">
      <alignment wrapText="1"/>
    </xf>
    <xf numFmtId="0" fontId="5" fillId="5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left" vertical="top" wrapText="1"/>
    </xf>
    <xf numFmtId="164" fontId="1" fillId="0" borderId="0" xfId="0" applyNumberFormat="1" applyFont="1"/>
    <xf numFmtId="164" fontId="3" fillId="2" borderId="1" xfId="0" applyNumberFormat="1" applyFont="1" applyFill="1" applyBorder="1"/>
    <xf numFmtId="164" fontId="1" fillId="3" borderId="1" xfId="0" applyNumberFormat="1" applyFont="1" applyFill="1" applyBorder="1"/>
    <xf numFmtId="164" fontId="3" fillId="7" borderId="1" xfId="1" applyNumberFormat="1" applyFont="1" applyFill="1" applyBorder="1"/>
    <xf numFmtId="164" fontId="3" fillId="2" borderId="1" xfId="1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left" vertical="top" wrapText="1"/>
    </xf>
    <xf numFmtId="164" fontId="3" fillId="7" borderId="1" xfId="1" applyNumberFormat="1" applyFont="1" applyFill="1" applyBorder="1" applyAlignment="1">
      <alignment vertical="top" wrapText="1"/>
    </xf>
    <xf numFmtId="164" fontId="1" fillId="3" borderId="5" xfId="0" applyNumberFormat="1" applyFont="1" applyFill="1" applyBorder="1"/>
    <xf numFmtId="164" fontId="4" fillId="6" borderId="1" xfId="1" applyNumberFormat="1" applyFont="1" applyFill="1" applyBorder="1" applyAlignment="1">
      <alignment vertical="top" wrapText="1"/>
    </xf>
    <xf numFmtId="164" fontId="9" fillId="6" borderId="1" xfId="1" applyNumberFormat="1" applyFont="1" applyFill="1" applyBorder="1" applyAlignment="1">
      <alignment vertical="top" wrapText="1"/>
    </xf>
    <xf numFmtId="164" fontId="9" fillId="6" borderId="5" xfId="1" applyNumberFormat="1" applyFont="1" applyFill="1" applyBorder="1" applyAlignment="1">
      <alignment vertical="top" wrapText="1"/>
    </xf>
    <xf numFmtId="164" fontId="3" fillId="7" borderId="1" xfId="1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5" fontId="1" fillId="0" borderId="0" xfId="0" applyNumberFormat="1" applyFont="1"/>
    <xf numFmtId="3" fontId="10" fillId="0" borderId="0" xfId="0" applyNumberFormat="1" applyFont="1" applyBorder="1"/>
    <xf numFmtId="0" fontId="11" fillId="0" borderId="0" xfId="0" applyFont="1"/>
    <xf numFmtId="0" fontId="11" fillId="0" borderId="0" xfId="0" quotePrefix="1" applyFont="1"/>
    <xf numFmtId="49" fontId="4" fillId="8" borderId="1" xfId="1" applyNumberFormat="1" applyFont="1" applyFill="1" applyBorder="1"/>
    <xf numFmtId="0" fontId="4" fillId="8" borderId="1" xfId="1" applyFont="1" applyFill="1" applyBorder="1" applyAlignment="1">
      <alignment vertical="top" wrapText="1"/>
    </xf>
    <xf numFmtId="164" fontId="4" fillId="8" borderId="1" xfId="1" applyNumberFormat="1" applyFont="1" applyFill="1" applyBorder="1" applyAlignment="1">
      <alignment vertical="top" wrapText="1"/>
    </xf>
    <xf numFmtId="49" fontId="3" fillId="9" borderId="1" xfId="1" applyNumberFormat="1" applyFont="1" applyFill="1" applyBorder="1"/>
    <xf numFmtId="0" fontId="3" fillId="9" borderId="1" xfId="1" applyFont="1" applyFill="1" applyBorder="1" applyAlignment="1">
      <alignment vertical="top" wrapText="1"/>
    </xf>
    <xf numFmtId="164" fontId="3" fillId="9" borderId="1" xfId="1" applyNumberFormat="1" applyFont="1" applyFill="1" applyBorder="1" applyAlignment="1">
      <alignment vertical="top" wrapText="1"/>
    </xf>
    <xf numFmtId="49" fontId="3" fillId="10" borderId="1" xfId="1" applyNumberFormat="1" applyFont="1" applyFill="1" applyBorder="1"/>
    <xf numFmtId="0" fontId="3" fillId="10" borderId="1" xfId="1" applyFont="1" applyFill="1" applyBorder="1" applyAlignment="1">
      <alignment vertical="top" wrapText="1"/>
    </xf>
    <xf numFmtId="164" fontId="3" fillId="10" borderId="1" xfId="1" applyNumberFormat="1" applyFont="1" applyFill="1" applyBorder="1" applyAlignment="1">
      <alignment vertical="top" wrapText="1"/>
    </xf>
    <xf numFmtId="49" fontId="3" fillId="0" borderId="1" xfId="1" applyNumberFormat="1" applyFont="1" applyBorder="1"/>
    <xf numFmtId="0" fontId="3" fillId="0" borderId="1" xfId="1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3" fillId="10" borderId="1" xfId="1" applyFont="1" applyFill="1" applyBorder="1" applyAlignment="1">
      <alignment horizontal="left" vertical="top" wrapText="1" indent="1"/>
    </xf>
    <xf numFmtId="0" fontId="3" fillId="0" borderId="1" xfId="1" applyFont="1" applyBorder="1" applyAlignment="1">
      <alignment horizontal="left" vertical="top" wrapText="1" indent="1"/>
    </xf>
    <xf numFmtId="49" fontId="3" fillId="11" borderId="1" xfId="1" applyNumberFormat="1" applyFont="1" applyFill="1" applyBorder="1"/>
    <xf numFmtId="0" fontId="3" fillId="11" borderId="1" xfId="1" applyFont="1" applyFill="1" applyBorder="1" applyAlignment="1">
      <alignment vertical="top" wrapText="1"/>
    </xf>
    <xf numFmtId="164" fontId="3" fillId="11" borderId="1" xfId="1" applyNumberFormat="1" applyFont="1" applyFill="1" applyBorder="1" applyAlignment="1">
      <alignment vertical="top" wrapText="1"/>
    </xf>
    <xf numFmtId="166" fontId="1" fillId="0" borderId="0" xfId="0" applyNumberFormat="1" applyFont="1"/>
    <xf numFmtId="0" fontId="1" fillId="7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" fillId="7" borderId="15" xfId="0" applyFont="1" applyFill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1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6"/>
  <sheetViews>
    <sheetView zoomScale="110" zoomScaleNormal="110" workbookViewId="0">
      <pane xSplit="2" ySplit="8" topLeftCell="L9" activePane="bottomRight" state="frozen"/>
      <selection pane="topRight" activeCell="C1" sqref="C1"/>
      <selection pane="bottomLeft" activeCell="A9" sqref="A9"/>
      <selection pane="bottomRight" activeCell="Q8" sqref="Q8"/>
    </sheetView>
  </sheetViews>
  <sheetFormatPr defaultColWidth="9.109375" defaultRowHeight="12.75" customHeight="1" x14ac:dyDescent="0.15"/>
  <cols>
    <col min="1" max="1" width="5.44140625" style="2" customWidth="1"/>
    <col min="2" max="2" width="19.33203125" style="3" customWidth="1"/>
    <col min="3" max="3" width="16.44140625" style="1" customWidth="1"/>
    <col min="4" max="4" width="7.88671875" style="1" customWidth="1"/>
    <col min="5" max="5" width="9.44140625" style="1" customWidth="1"/>
    <col min="6" max="6" width="7.88671875" style="1" customWidth="1"/>
    <col min="7" max="30" width="8.5546875" style="1" customWidth="1"/>
    <col min="31" max="31" width="10" style="1" customWidth="1"/>
    <col min="32" max="38" width="7.88671875" style="1" customWidth="1"/>
    <col min="39" max="40" width="9.44140625" style="1" customWidth="1"/>
    <col min="41" max="44" width="7.88671875" style="1" customWidth="1"/>
    <col min="45" max="45" width="9.109375" style="1" customWidth="1"/>
    <col min="46" max="51" width="10" style="1" customWidth="1"/>
    <col min="52" max="52" width="8" style="1" customWidth="1"/>
    <col min="53" max="58" width="7.88671875" style="1" customWidth="1"/>
    <col min="59" max="59" width="13.88671875" style="1" customWidth="1"/>
    <col min="60" max="60" width="10.5546875" style="1" customWidth="1"/>
    <col min="61" max="61" width="7.88671875" style="1" customWidth="1"/>
    <col min="62" max="62" width="11.109375" style="1" customWidth="1"/>
    <col min="63" max="63" width="8.33203125" style="1" customWidth="1"/>
    <col min="64" max="64" width="8" style="1" customWidth="1"/>
    <col min="65" max="65" width="8.5546875" style="1" customWidth="1"/>
    <col min="66" max="66" width="10.6640625" style="63" customWidth="1"/>
    <col min="67" max="68" width="10.6640625" style="1" customWidth="1"/>
    <col min="69" max="69" width="8.5546875" style="1" customWidth="1"/>
    <col min="70" max="70" width="8" style="1" customWidth="1"/>
    <col min="71" max="71" width="8.33203125" style="1" customWidth="1"/>
    <col min="72" max="72" width="8.88671875" style="1" customWidth="1"/>
    <col min="73" max="73" width="8.33203125" style="1" customWidth="1"/>
    <col min="74" max="74" width="9.33203125" style="1" customWidth="1"/>
    <col min="75" max="75" width="10.33203125" style="1" customWidth="1"/>
    <col min="76" max="16384" width="9.109375" style="1"/>
  </cols>
  <sheetData>
    <row r="1" spans="1:75" ht="12.75" customHeight="1" x14ac:dyDescent="0.2">
      <c r="A1" s="17" t="s">
        <v>323</v>
      </c>
    </row>
    <row r="2" spans="1:75" ht="12.75" customHeight="1" x14ac:dyDescent="0.2">
      <c r="A2" s="18" t="s">
        <v>305</v>
      </c>
      <c r="C2" s="88"/>
    </row>
    <row r="3" spans="1:75" ht="12.75" customHeight="1" x14ac:dyDescent="0.2">
      <c r="A3" s="18" t="s">
        <v>308</v>
      </c>
      <c r="BR3" s="60"/>
      <c r="BS3" s="61"/>
      <c r="BT3" s="61"/>
      <c r="BU3" s="61"/>
      <c r="BV3" s="61"/>
      <c r="BW3" s="60"/>
    </row>
    <row r="4" spans="1:75" ht="12.75" customHeight="1" x14ac:dyDescent="0.2">
      <c r="A4" s="18" t="s">
        <v>307</v>
      </c>
      <c r="C4" s="89"/>
      <c r="BR4" s="60"/>
      <c r="BS4" s="61"/>
      <c r="BT4" s="61"/>
      <c r="BU4" s="61"/>
      <c r="BV4" s="61"/>
      <c r="BW4" s="62"/>
    </row>
    <row r="5" spans="1:75" ht="12.75" customHeight="1" x14ac:dyDescent="0.2">
      <c r="A5" s="21"/>
      <c r="B5" s="22"/>
      <c r="C5" s="19" t="s">
        <v>203</v>
      </c>
      <c r="D5" s="20"/>
      <c r="E5" s="20"/>
      <c r="F5" s="57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20"/>
      <c r="AH5" s="20"/>
      <c r="AI5" s="19"/>
      <c r="AJ5" s="20"/>
      <c r="AK5" s="20"/>
      <c r="AL5" s="20"/>
      <c r="AM5" s="19"/>
      <c r="AN5" s="20"/>
      <c r="AO5" s="20"/>
      <c r="AP5" s="19"/>
      <c r="AQ5" s="20"/>
      <c r="AR5" s="20"/>
      <c r="AS5" s="19"/>
      <c r="AT5" s="19"/>
      <c r="AU5" s="20"/>
      <c r="AV5" s="20"/>
      <c r="AW5" s="20"/>
      <c r="AX5" s="20"/>
      <c r="AY5" s="20"/>
      <c r="AZ5" s="49"/>
      <c r="BA5" s="19"/>
      <c r="BB5" s="20"/>
      <c r="BC5" s="20"/>
      <c r="BD5" s="20"/>
      <c r="BE5" s="20"/>
      <c r="BF5" s="20"/>
      <c r="BG5" s="19"/>
      <c r="BH5" s="19"/>
      <c r="BI5" s="19"/>
      <c r="BJ5" s="44"/>
      <c r="BK5" s="117" t="s">
        <v>273</v>
      </c>
      <c r="BL5" s="108" t="s">
        <v>294</v>
      </c>
      <c r="BM5" s="108"/>
      <c r="BN5" s="108"/>
      <c r="BO5" s="108"/>
      <c r="BP5" s="118" t="s">
        <v>274</v>
      </c>
      <c r="BQ5" s="108" t="s">
        <v>295</v>
      </c>
      <c r="BR5" s="108"/>
      <c r="BS5" s="108"/>
      <c r="BT5" s="108" t="s">
        <v>279</v>
      </c>
      <c r="BU5" s="108"/>
      <c r="BV5" s="108"/>
      <c r="BW5" s="108" t="s">
        <v>280</v>
      </c>
    </row>
    <row r="6" spans="1:75" ht="12.75" customHeight="1" x14ac:dyDescent="0.55000000000000004">
      <c r="A6" s="38"/>
      <c r="B6" s="23"/>
      <c r="C6" s="12"/>
      <c r="D6" s="8"/>
      <c r="E6" s="8"/>
      <c r="F6" s="8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59"/>
      <c r="AC6" s="58"/>
      <c r="AD6" s="58"/>
      <c r="AE6" s="12"/>
      <c r="AF6" s="12"/>
      <c r="AG6" s="8"/>
      <c r="AH6" s="8"/>
      <c r="AI6" s="12"/>
      <c r="AJ6" s="8"/>
      <c r="AK6" s="8"/>
      <c r="AL6" s="8"/>
      <c r="AM6" s="12"/>
      <c r="AN6" s="8"/>
      <c r="AO6" s="8"/>
      <c r="AP6" s="12"/>
      <c r="AQ6" s="8"/>
      <c r="AR6" s="8"/>
      <c r="AS6" s="12"/>
      <c r="AT6" s="12"/>
      <c r="AU6" s="8"/>
      <c r="AV6" s="8"/>
      <c r="AW6" s="8"/>
      <c r="AX6" s="8"/>
      <c r="AY6" s="8"/>
      <c r="AZ6" s="8"/>
      <c r="BA6" s="12"/>
      <c r="BB6" s="8"/>
      <c r="BC6" s="8"/>
      <c r="BD6" s="8"/>
      <c r="BE6" s="8"/>
      <c r="BF6" s="8"/>
      <c r="BG6" s="12"/>
      <c r="BH6" s="12"/>
      <c r="BI6" s="12"/>
      <c r="BJ6" s="45"/>
      <c r="BK6" s="117"/>
      <c r="BL6" s="111" t="s">
        <v>268</v>
      </c>
      <c r="BM6" s="111" t="s">
        <v>269</v>
      </c>
      <c r="BN6" s="111" t="s">
        <v>271</v>
      </c>
      <c r="BO6" s="114" t="s">
        <v>272</v>
      </c>
      <c r="BP6" s="118"/>
      <c r="BQ6" s="111" t="s">
        <v>284</v>
      </c>
      <c r="BR6" s="111" t="s">
        <v>285</v>
      </c>
      <c r="BS6" s="111" t="s">
        <v>278</v>
      </c>
      <c r="BT6" s="111" t="s">
        <v>281</v>
      </c>
      <c r="BU6" s="111" t="s">
        <v>282</v>
      </c>
      <c r="BV6" s="111" t="s">
        <v>283</v>
      </c>
      <c r="BW6" s="108"/>
    </row>
    <row r="7" spans="1:75" ht="12.75" customHeight="1" x14ac:dyDescent="0.15">
      <c r="A7" s="36" t="s">
        <v>0</v>
      </c>
      <c r="B7" s="37" t="s">
        <v>1</v>
      </c>
      <c r="C7" s="31" t="s">
        <v>4</v>
      </c>
      <c r="D7" s="32" t="s">
        <v>6</v>
      </c>
      <c r="E7" s="33" t="s">
        <v>8</v>
      </c>
      <c r="F7" s="27" t="s">
        <v>166</v>
      </c>
      <c r="G7" s="29" t="s">
        <v>168</v>
      </c>
      <c r="H7" s="29" t="s">
        <v>14</v>
      </c>
      <c r="I7" s="29" t="s">
        <v>16</v>
      </c>
      <c r="J7" s="29">
        <v>13</v>
      </c>
      <c r="K7" s="29">
        <v>14</v>
      </c>
      <c r="L7" s="29" t="s">
        <v>21</v>
      </c>
      <c r="M7" s="29">
        <v>16</v>
      </c>
      <c r="N7" s="29" t="s">
        <v>25</v>
      </c>
      <c r="O7" s="29">
        <v>18</v>
      </c>
      <c r="P7" s="27" t="s">
        <v>169</v>
      </c>
      <c r="Q7" s="29" t="s">
        <v>170</v>
      </c>
      <c r="R7" s="29" t="s">
        <v>31</v>
      </c>
      <c r="S7" s="29">
        <v>22</v>
      </c>
      <c r="T7" s="29" t="s">
        <v>35</v>
      </c>
      <c r="U7" s="29" t="s">
        <v>37</v>
      </c>
      <c r="V7" s="29" t="s">
        <v>39</v>
      </c>
      <c r="W7" s="11">
        <v>26</v>
      </c>
      <c r="X7" s="11">
        <v>27</v>
      </c>
      <c r="Y7" s="11">
        <v>28</v>
      </c>
      <c r="Z7" s="29" t="s">
        <v>275</v>
      </c>
      <c r="AA7" s="29" t="s">
        <v>51</v>
      </c>
      <c r="AB7" s="29" t="s">
        <v>53</v>
      </c>
      <c r="AC7" s="30" t="s">
        <v>59</v>
      </c>
      <c r="AD7" s="30" t="s">
        <v>260</v>
      </c>
      <c r="AE7" s="27" t="s">
        <v>257</v>
      </c>
      <c r="AF7" s="27" t="s">
        <v>79</v>
      </c>
      <c r="AG7" s="27" t="s">
        <v>81</v>
      </c>
      <c r="AH7" s="27" t="s">
        <v>83</v>
      </c>
      <c r="AI7" s="26" t="s">
        <v>87</v>
      </c>
      <c r="AJ7" s="27" t="s">
        <v>190</v>
      </c>
      <c r="AK7" s="26" t="s">
        <v>191</v>
      </c>
      <c r="AL7" s="27" t="s">
        <v>91</v>
      </c>
      <c r="AM7" s="26" t="s">
        <v>192</v>
      </c>
      <c r="AN7" s="26" t="s">
        <v>193</v>
      </c>
      <c r="AO7" s="25" t="s">
        <v>97</v>
      </c>
      <c r="AP7" s="27" t="s">
        <v>103</v>
      </c>
      <c r="AQ7" s="25" t="s">
        <v>105</v>
      </c>
      <c r="AR7" s="25" t="s">
        <v>107</v>
      </c>
      <c r="AS7" s="27" t="s">
        <v>111</v>
      </c>
      <c r="AT7" s="27" t="s">
        <v>113</v>
      </c>
      <c r="AU7" s="27" t="s">
        <v>237</v>
      </c>
      <c r="AV7" s="27" t="s">
        <v>117</v>
      </c>
      <c r="AW7" s="27" t="s">
        <v>119</v>
      </c>
      <c r="AX7" s="27" t="s">
        <v>121</v>
      </c>
      <c r="AY7" s="27" t="s">
        <v>238</v>
      </c>
      <c r="AZ7" s="9" t="s">
        <v>239</v>
      </c>
      <c r="BA7" s="27" t="s">
        <v>247</v>
      </c>
      <c r="BB7" s="27" t="s">
        <v>248</v>
      </c>
      <c r="BC7" s="27" t="s">
        <v>249</v>
      </c>
      <c r="BD7" s="27" t="s">
        <v>250</v>
      </c>
      <c r="BE7" s="27" t="s">
        <v>125</v>
      </c>
      <c r="BF7" s="27" t="s">
        <v>127</v>
      </c>
      <c r="BG7" s="27" t="s">
        <v>131</v>
      </c>
      <c r="BH7" s="10" t="s">
        <v>133</v>
      </c>
      <c r="BI7" s="27" t="s">
        <v>135</v>
      </c>
      <c r="BJ7" s="26" t="s">
        <v>206</v>
      </c>
      <c r="BK7" s="117"/>
      <c r="BL7" s="112"/>
      <c r="BM7" s="112"/>
      <c r="BN7" s="112"/>
      <c r="BO7" s="115"/>
      <c r="BP7" s="118"/>
      <c r="BQ7" s="112"/>
      <c r="BR7" s="112"/>
      <c r="BS7" s="112"/>
      <c r="BT7" s="112"/>
      <c r="BU7" s="112"/>
      <c r="BV7" s="112"/>
      <c r="BW7" s="108"/>
    </row>
    <row r="8" spans="1:75" ht="43.5" customHeight="1" x14ac:dyDescent="0.15">
      <c r="A8" s="36"/>
      <c r="B8" s="37"/>
      <c r="C8" s="65" t="s">
        <v>163</v>
      </c>
      <c r="D8" s="65" t="s">
        <v>164</v>
      </c>
      <c r="E8" s="34" t="s">
        <v>165</v>
      </c>
      <c r="F8" s="28" t="s">
        <v>167</v>
      </c>
      <c r="G8" s="29" t="s">
        <v>171</v>
      </c>
      <c r="H8" s="29" t="s">
        <v>172</v>
      </c>
      <c r="I8" s="29" t="s">
        <v>173</v>
      </c>
      <c r="J8" s="29" t="s">
        <v>286</v>
      </c>
      <c r="K8" s="29" t="s">
        <v>287</v>
      </c>
      <c r="L8" s="29" t="s">
        <v>174</v>
      </c>
      <c r="M8" s="29" t="s">
        <v>288</v>
      </c>
      <c r="N8" s="29" t="s">
        <v>175</v>
      </c>
      <c r="O8" s="29" t="s">
        <v>289</v>
      </c>
      <c r="P8" s="28" t="s">
        <v>176</v>
      </c>
      <c r="Q8" s="29" t="s">
        <v>177</v>
      </c>
      <c r="R8" s="29" t="s">
        <v>326</v>
      </c>
      <c r="S8" s="29" t="s">
        <v>325</v>
      </c>
      <c r="T8" s="29" t="s">
        <v>178</v>
      </c>
      <c r="U8" s="29" t="s">
        <v>179</v>
      </c>
      <c r="V8" s="29" t="s">
        <v>180</v>
      </c>
      <c r="W8" s="29" t="s">
        <v>181</v>
      </c>
      <c r="X8" s="29" t="s">
        <v>204</v>
      </c>
      <c r="Y8" s="29" t="s">
        <v>205</v>
      </c>
      <c r="Z8" s="29" t="s">
        <v>276</v>
      </c>
      <c r="AA8" s="29" t="s">
        <v>182</v>
      </c>
      <c r="AB8" s="28" t="s">
        <v>277</v>
      </c>
      <c r="AC8" s="28" t="s">
        <v>259</v>
      </c>
      <c r="AD8" s="28" t="s">
        <v>261</v>
      </c>
      <c r="AE8" s="28" t="s">
        <v>258</v>
      </c>
      <c r="AF8" s="29" t="s">
        <v>183</v>
      </c>
      <c r="AG8" s="29" t="s">
        <v>184</v>
      </c>
      <c r="AH8" s="29" t="s">
        <v>185</v>
      </c>
      <c r="AI8" s="29" t="s">
        <v>186</v>
      </c>
      <c r="AJ8" s="29" t="s">
        <v>187</v>
      </c>
      <c r="AK8" s="29" t="s">
        <v>188</v>
      </c>
      <c r="AL8" s="29" t="s">
        <v>189</v>
      </c>
      <c r="AM8" s="64" t="s">
        <v>194</v>
      </c>
      <c r="AN8" s="34" t="s">
        <v>195</v>
      </c>
      <c r="AO8" s="30" t="s">
        <v>196</v>
      </c>
      <c r="AP8" s="69" t="s">
        <v>233</v>
      </c>
      <c r="AQ8" s="28" t="s">
        <v>234</v>
      </c>
      <c r="AR8" s="28" t="s">
        <v>235</v>
      </c>
      <c r="AS8" s="29" t="s">
        <v>236</v>
      </c>
      <c r="AT8" s="29" t="s">
        <v>240</v>
      </c>
      <c r="AU8" s="29" t="s">
        <v>241</v>
      </c>
      <c r="AV8" s="29" t="s">
        <v>242</v>
      </c>
      <c r="AW8" s="29" t="s">
        <v>243</v>
      </c>
      <c r="AX8" s="29" t="s">
        <v>244</v>
      </c>
      <c r="AY8" s="29" t="s">
        <v>245</v>
      </c>
      <c r="AZ8" s="11" t="s">
        <v>246</v>
      </c>
      <c r="BA8" s="29" t="s">
        <v>251</v>
      </c>
      <c r="BB8" s="29" t="s">
        <v>252</v>
      </c>
      <c r="BC8" s="29" t="s">
        <v>253</v>
      </c>
      <c r="BD8" s="29" t="s">
        <v>254</v>
      </c>
      <c r="BE8" s="29" t="s">
        <v>255</v>
      </c>
      <c r="BF8" s="29" t="s">
        <v>256</v>
      </c>
      <c r="BG8" s="43" t="s">
        <v>197</v>
      </c>
      <c r="BH8" s="29" t="s">
        <v>198</v>
      </c>
      <c r="BI8" s="29" t="s">
        <v>199</v>
      </c>
      <c r="BJ8" s="28"/>
      <c r="BK8" s="117"/>
      <c r="BL8" s="113"/>
      <c r="BM8" s="113"/>
      <c r="BN8" s="113"/>
      <c r="BO8" s="116"/>
      <c r="BP8" s="118"/>
      <c r="BQ8" s="113"/>
      <c r="BR8" s="113"/>
      <c r="BS8" s="113"/>
      <c r="BT8" s="113"/>
      <c r="BU8" s="113"/>
      <c r="BV8" s="113"/>
      <c r="BW8" s="108"/>
    </row>
    <row r="9" spans="1:75" ht="12.75" customHeight="1" x14ac:dyDescent="0.15">
      <c r="A9" s="4" t="s">
        <v>2</v>
      </c>
      <c r="B9" s="5" t="s">
        <v>3</v>
      </c>
      <c r="C9" s="73">
        <f t="shared" ref="C9:BO9" si="0">C10+C20+C25+C26</f>
        <v>605002.68577101664</v>
      </c>
      <c r="D9" s="73">
        <f t="shared" si="0"/>
        <v>18300.553994051545</v>
      </c>
      <c r="E9" s="73">
        <f t="shared" si="0"/>
        <v>5466</v>
      </c>
      <c r="F9" s="73">
        <f t="shared" si="0"/>
        <v>0</v>
      </c>
      <c r="G9" s="73">
        <f t="shared" si="0"/>
        <v>0.7779604923162462</v>
      </c>
      <c r="H9" s="73">
        <f t="shared" si="0"/>
        <v>22.77885419534767</v>
      </c>
      <c r="I9" s="73">
        <f t="shared" si="0"/>
        <v>0</v>
      </c>
      <c r="J9" s="73">
        <f t="shared" si="0"/>
        <v>0</v>
      </c>
      <c r="K9" s="73">
        <f t="shared" si="0"/>
        <v>0</v>
      </c>
      <c r="L9" s="73">
        <f t="shared" si="0"/>
        <v>0</v>
      </c>
      <c r="M9" s="73">
        <f t="shared" si="0"/>
        <v>0</v>
      </c>
      <c r="N9" s="73">
        <f t="shared" si="0"/>
        <v>0</v>
      </c>
      <c r="O9" s="73">
        <f t="shared" si="0"/>
        <v>0</v>
      </c>
      <c r="P9" s="73">
        <f t="shared" si="0"/>
        <v>0</v>
      </c>
      <c r="Q9" s="73">
        <f t="shared" si="0"/>
        <v>0</v>
      </c>
      <c r="R9" s="73">
        <f t="shared" si="0"/>
        <v>0</v>
      </c>
      <c r="S9" s="73">
        <f t="shared" si="0"/>
        <v>0</v>
      </c>
      <c r="T9" s="73">
        <f t="shared" si="0"/>
        <v>0</v>
      </c>
      <c r="U9" s="73">
        <f t="shared" si="0"/>
        <v>0</v>
      </c>
      <c r="V9" s="73">
        <f t="shared" si="0"/>
        <v>0</v>
      </c>
      <c r="W9" s="73">
        <f t="shared" si="0"/>
        <v>0</v>
      </c>
      <c r="X9" s="73">
        <f t="shared" si="0"/>
        <v>0</v>
      </c>
      <c r="Y9" s="73">
        <f t="shared" si="0"/>
        <v>0</v>
      </c>
      <c r="Z9" s="73">
        <f t="shared" si="0"/>
        <v>0</v>
      </c>
      <c r="AA9" s="73">
        <f t="shared" si="0"/>
        <v>15.012927698423736</v>
      </c>
      <c r="AB9" s="73">
        <f t="shared" si="0"/>
        <v>0</v>
      </c>
      <c r="AC9" s="73">
        <f t="shared" si="0"/>
        <v>0</v>
      </c>
      <c r="AD9" s="73">
        <f t="shared" si="0"/>
        <v>0</v>
      </c>
      <c r="AE9" s="73">
        <f t="shared" si="0"/>
        <v>0</v>
      </c>
      <c r="AF9" s="73">
        <f t="shared" si="0"/>
        <v>0</v>
      </c>
      <c r="AG9" s="73">
        <f t="shared" si="0"/>
        <v>0</v>
      </c>
      <c r="AH9" s="73">
        <f t="shared" si="0"/>
        <v>0</v>
      </c>
      <c r="AI9" s="73">
        <f t="shared" si="0"/>
        <v>0</v>
      </c>
      <c r="AJ9" s="73">
        <f t="shared" si="0"/>
        <v>0</v>
      </c>
      <c r="AK9" s="73">
        <f t="shared" si="0"/>
        <v>0</v>
      </c>
      <c r="AL9" s="73">
        <f t="shared" si="0"/>
        <v>0</v>
      </c>
      <c r="AM9" s="73">
        <f t="shared" si="0"/>
        <v>0</v>
      </c>
      <c r="AN9" s="73">
        <f t="shared" si="0"/>
        <v>0</v>
      </c>
      <c r="AO9" s="73">
        <f t="shared" si="0"/>
        <v>0</v>
      </c>
      <c r="AP9" s="73">
        <f t="shared" si="0"/>
        <v>0</v>
      </c>
      <c r="AQ9" s="73">
        <f t="shared" si="0"/>
        <v>0</v>
      </c>
      <c r="AR9" s="73">
        <f t="shared" si="0"/>
        <v>0</v>
      </c>
      <c r="AS9" s="73">
        <f t="shared" si="0"/>
        <v>0</v>
      </c>
      <c r="AT9" s="73">
        <f t="shared" si="0"/>
        <v>0</v>
      </c>
      <c r="AU9" s="73">
        <f t="shared" si="0"/>
        <v>0</v>
      </c>
      <c r="AV9" s="73">
        <f t="shared" si="0"/>
        <v>0</v>
      </c>
      <c r="AW9" s="73">
        <f t="shared" si="0"/>
        <v>0</v>
      </c>
      <c r="AX9" s="73">
        <f t="shared" si="0"/>
        <v>0</v>
      </c>
      <c r="AY9" s="73">
        <f t="shared" si="0"/>
        <v>0</v>
      </c>
      <c r="AZ9" s="73">
        <f t="shared" si="0"/>
        <v>0</v>
      </c>
      <c r="BA9" s="73">
        <f t="shared" si="0"/>
        <v>0</v>
      </c>
      <c r="BB9" s="73">
        <f t="shared" si="0"/>
        <v>0</v>
      </c>
      <c r="BC9" s="73">
        <f t="shared" si="0"/>
        <v>0</v>
      </c>
      <c r="BD9" s="73">
        <f t="shared" si="0"/>
        <v>0</v>
      </c>
      <c r="BE9" s="73">
        <f t="shared" si="0"/>
        <v>0</v>
      </c>
      <c r="BF9" s="73">
        <f t="shared" si="0"/>
        <v>0</v>
      </c>
      <c r="BG9" s="73">
        <f t="shared" si="0"/>
        <v>0</v>
      </c>
      <c r="BH9" s="73">
        <f t="shared" si="0"/>
        <v>0</v>
      </c>
      <c r="BI9" s="73">
        <f t="shared" si="0"/>
        <v>0</v>
      </c>
      <c r="BJ9" s="73">
        <f t="shared" si="0"/>
        <v>0</v>
      </c>
      <c r="BK9" s="73">
        <f t="shared" si="0"/>
        <v>628807.80950745428</v>
      </c>
      <c r="BL9" s="73">
        <f t="shared" si="0"/>
        <v>23149.929340999999</v>
      </c>
      <c r="BM9" s="73">
        <f t="shared" si="0"/>
        <v>0</v>
      </c>
      <c r="BN9" s="73">
        <f t="shared" si="0"/>
        <v>-405.83155862499996</v>
      </c>
      <c r="BO9" s="73">
        <f t="shared" si="0"/>
        <v>22744.097782375</v>
      </c>
      <c r="BP9" s="73">
        <f>BK9+BO9</f>
        <v>651551.90728982934</v>
      </c>
      <c r="BQ9" s="73">
        <f>BQ10+BQ20+BQ25+BQ26</f>
        <v>102143.69881887147</v>
      </c>
      <c r="BR9" s="73">
        <f t="shared" ref="BR9:BS9" si="1">BR10+BR20+BR25+BR26</f>
        <v>26372.77130526421</v>
      </c>
      <c r="BS9" s="73">
        <f t="shared" si="1"/>
        <v>128516.47012413571</v>
      </c>
      <c r="BT9" s="73">
        <f>BT10+BT20+BT25+BT26</f>
        <v>1622.9328628265137</v>
      </c>
      <c r="BU9" s="73">
        <f t="shared" ref="BU9" si="2">BU10+BU20+BU25+BU26</f>
        <v>299.60000000000002</v>
      </c>
      <c r="BV9" s="73">
        <f>BV10+BV20+BV25+BV26</f>
        <v>1323.3328628265137</v>
      </c>
      <c r="BW9" s="73">
        <f>BW10+BW20+BW25+BW26</f>
        <v>781391.71027679159</v>
      </c>
    </row>
    <row r="10" spans="1:75" ht="12.75" customHeight="1" x14ac:dyDescent="0.15">
      <c r="A10" s="6" t="s">
        <v>4</v>
      </c>
      <c r="B10" s="7" t="s">
        <v>5</v>
      </c>
      <c r="C10" s="74">
        <f>SUM(C11:C19)</f>
        <v>469583.53423017415</v>
      </c>
      <c r="D10" s="74">
        <f t="shared" ref="D10:BK10" si="3">SUM(D11:D19)</f>
        <v>0</v>
      </c>
      <c r="E10" s="74">
        <f t="shared" si="3"/>
        <v>0</v>
      </c>
      <c r="F10" s="74">
        <f t="shared" si="3"/>
        <v>0</v>
      </c>
      <c r="G10" s="74">
        <f t="shared" si="3"/>
        <v>0</v>
      </c>
      <c r="H10" s="74">
        <f t="shared" si="3"/>
        <v>0</v>
      </c>
      <c r="I10" s="74">
        <f t="shared" si="3"/>
        <v>0</v>
      </c>
      <c r="J10" s="74">
        <f t="shared" si="3"/>
        <v>0</v>
      </c>
      <c r="K10" s="74">
        <f t="shared" si="3"/>
        <v>0</v>
      </c>
      <c r="L10" s="74">
        <f t="shared" si="3"/>
        <v>0</v>
      </c>
      <c r="M10" s="74">
        <f t="shared" si="3"/>
        <v>0</v>
      </c>
      <c r="N10" s="74">
        <f t="shared" si="3"/>
        <v>0</v>
      </c>
      <c r="O10" s="74">
        <f t="shared" si="3"/>
        <v>0</v>
      </c>
      <c r="P10" s="74">
        <f t="shared" si="3"/>
        <v>0</v>
      </c>
      <c r="Q10" s="74">
        <f t="shared" si="3"/>
        <v>0</v>
      </c>
      <c r="R10" s="74">
        <f t="shared" si="3"/>
        <v>0</v>
      </c>
      <c r="S10" s="74">
        <f t="shared" si="3"/>
        <v>0</v>
      </c>
      <c r="T10" s="74">
        <f t="shared" si="3"/>
        <v>0</v>
      </c>
      <c r="U10" s="74">
        <f t="shared" si="3"/>
        <v>0</v>
      </c>
      <c r="V10" s="74">
        <f t="shared" si="3"/>
        <v>0</v>
      </c>
      <c r="W10" s="74">
        <f t="shared" si="3"/>
        <v>0</v>
      </c>
      <c r="X10" s="74">
        <f t="shared" si="3"/>
        <v>0</v>
      </c>
      <c r="Y10" s="74">
        <f t="shared" si="3"/>
        <v>0</v>
      </c>
      <c r="Z10" s="74">
        <f t="shared" si="3"/>
        <v>0</v>
      </c>
      <c r="AA10" s="74">
        <f t="shared" si="3"/>
        <v>0</v>
      </c>
      <c r="AB10" s="74">
        <f t="shared" si="3"/>
        <v>0</v>
      </c>
      <c r="AC10" s="74">
        <f t="shared" si="3"/>
        <v>0</v>
      </c>
      <c r="AD10" s="74">
        <f t="shared" si="3"/>
        <v>0</v>
      </c>
      <c r="AE10" s="74">
        <f t="shared" si="3"/>
        <v>0</v>
      </c>
      <c r="AF10" s="74">
        <f t="shared" si="3"/>
        <v>0</v>
      </c>
      <c r="AG10" s="74">
        <f t="shared" si="3"/>
        <v>0</v>
      </c>
      <c r="AH10" s="74">
        <f t="shared" si="3"/>
        <v>0</v>
      </c>
      <c r="AI10" s="74">
        <f t="shared" si="3"/>
        <v>0</v>
      </c>
      <c r="AJ10" s="74">
        <f t="shared" si="3"/>
        <v>0</v>
      </c>
      <c r="AK10" s="74">
        <f t="shared" si="3"/>
        <v>0</v>
      </c>
      <c r="AL10" s="74">
        <f t="shared" si="3"/>
        <v>0</v>
      </c>
      <c r="AM10" s="74">
        <f t="shared" si="3"/>
        <v>0</v>
      </c>
      <c r="AN10" s="74">
        <f t="shared" si="3"/>
        <v>0</v>
      </c>
      <c r="AO10" s="74">
        <f t="shared" si="3"/>
        <v>0</v>
      </c>
      <c r="AP10" s="74">
        <f t="shared" si="3"/>
        <v>0</v>
      </c>
      <c r="AQ10" s="74">
        <f t="shared" si="3"/>
        <v>0</v>
      </c>
      <c r="AR10" s="74">
        <f t="shared" si="3"/>
        <v>0</v>
      </c>
      <c r="AS10" s="74">
        <f t="shared" si="3"/>
        <v>0</v>
      </c>
      <c r="AT10" s="74">
        <f t="shared" si="3"/>
        <v>0</v>
      </c>
      <c r="AU10" s="74">
        <f t="shared" si="3"/>
        <v>0</v>
      </c>
      <c r="AV10" s="74">
        <f t="shared" si="3"/>
        <v>0</v>
      </c>
      <c r="AW10" s="74">
        <f t="shared" si="3"/>
        <v>0</v>
      </c>
      <c r="AX10" s="74">
        <f t="shared" si="3"/>
        <v>0</v>
      </c>
      <c r="AY10" s="74">
        <f t="shared" si="3"/>
        <v>0</v>
      </c>
      <c r="AZ10" s="74">
        <f t="shared" si="3"/>
        <v>0</v>
      </c>
      <c r="BA10" s="74">
        <f t="shared" si="3"/>
        <v>0</v>
      </c>
      <c r="BB10" s="74">
        <f t="shared" si="3"/>
        <v>0</v>
      </c>
      <c r="BC10" s="74">
        <f t="shared" si="3"/>
        <v>0</v>
      </c>
      <c r="BD10" s="74">
        <f t="shared" si="3"/>
        <v>0</v>
      </c>
      <c r="BE10" s="74">
        <f t="shared" si="3"/>
        <v>0</v>
      </c>
      <c r="BF10" s="74">
        <f t="shared" si="3"/>
        <v>0</v>
      </c>
      <c r="BG10" s="74">
        <f t="shared" si="3"/>
        <v>0</v>
      </c>
      <c r="BH10" s="74">
        <f t="shared" si="3"/>
        <v>0</v>
      </c>
      <c r="BI10" s="74">
        <f t="shared" si="3"/>
        <v>0</v>
      </c>
      <c r="BJ10" s="74">
        <f t="shared" si="3"/>
        <v>0</v>
      </c>
      <c r="BK10" s="74">
        <f t="shared" si="3"/>
        <v>469583.53423017415</v>
      </c>
      <c r="BL10" s="74">
        <f>SUM(BL11:BL19)</f>
        <v>20848.420533999997</v>
      </c>
      <c r="BM10" s="74">
        <f t="shared" ref="BM10:BN10" si="4">SUM(BM11:BM19)</f>
        <v>0</v>
      </c>
      <c r="BN10" s="74">
        <f t="shared" si="4"/>
        <v>-335.96467874999996</v>
      </c>
      <c r="BO10" s="74">
        <f>BL10+BM10+BN10</f>
        <v>20512.455855249998</v>
      </c>
      <c r="BP10" s="74">
        <f t="shared" ref="BP10:BP71" si="5">BK10+BO10</f>
        <v>490095.99008542416</v>
      </c>
      <c r="BQ10" s="74">
        <f>SUM(BQ11:BQ19)</f>
        <v>66010.355237898111</v>
      </c>
      <c r="BR10" s="74">
        <f>SUM(BR11:BR19)</f>
        <v>17898.328430968249</v>
      </c>
      <c r="BS10" s="74">
        <f t="shared" ref="BS10:BS67" si="6">BQ10+BR10</f>
        <v>83908.683668866361</v>
      </c>
      <c r="BT10" s="74">
        <f>SUM(BT11:BT19)</f>
        <v>522.06013283119989</v>
      </c>
      <c r="BU10" s="74">
        <f>SUM(BU11:BU19)</f>
        <v>299.60000000000002</v>
      </c>
      <c r="BV10" s="74">
        <f>SUM(BV11:BV19)</f>
        <v>222.46013283119993</v>
      </c>
      <c r="BW10" s="74">
        <f>BP10+BS10+BV10</f>
        <v>574227.1338871218</v>
      </c>
    </row>
    <row r="11" spans="1:75" ht="12.75" customHeight="1" x14ac:dyDescent="0.15">
      <c r="A11" s="46" t="s">
        <v>207</v>
      </c>
      <c r="B11" s="47" t="s">
        <v>208</v>
      </c>
      <c r="C11" s="79">
        <v>181561.33719282327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9">
        <v>0</v>
      </c>
      <c r="AN11" s="79">
        <v>0</v>
      </c>
      <c r="AO11" s="79">
        <v>0</v>
      </c>
      <c r="AP11" s="79">
        <v>0</v>
      </c>
      <c r="AQ11" s="79">
        <v>0</v>
      </c>
      <c r="AR11" s="79">
        <v>0</v>
      </c>
      <c r="AS11" s="79">
        <v>0</v>
      </c>
      <c r="AT11" s="79">
        <v>0</v>
      </c>
      <c r="AU11" s="79">
        <v>0</v>
      </c>
      <c r="AV11" s="79">
        <v>0</v>
      </c>
      <c r="AW11" s="79">
        <v>0</v>
      </c>
      <c r="AX11" s="79">
        <v>0</v>
      </c>
      <c r="AY11" s="79">
        <v>0</v>
      </c>
      <c r="AZ11" s="79">
        <v>0</v>
      </c>
      <c r="BA11" s="79">
        <v>0</v>
      </c>
      <c r="BB11" s="79">
        <v>0</v>
      </c>
      <c r="BC11" s="79">
        <v>0</v>
      </c>
      <c r="BD11" s="79">
        <v>0</v>
      </c>
      <c r="BE11" s="79">
        <v>0</v>
      </c>
      <c r="BF11" s="79">
        <v>0</v>
      </c>
      <c r="BG11" s="79">
        <v>0</v>
      </c>
      <c r="BH11" s="79">
        <v>0</v>
      </c>
      <c r="BI11" s="79">
        <v>0</v>
      </c>
      <c r="BJ11" s="79">
        <v>0</v>
      </c>
      <c r="BK11" s="79">
        <f t="shared" ref="BK11:BK23" si="7">SUM(C11:BJ11)</f>
        <v>181561.33719282327</v>
      </c>
      <c r="BL11" s="79">
        <v>3116.746924</v>
      </c>
      <c r="BM11" s="79">
        <v>0</v>
      </c>
      <c r="BN11" s="79">
        <v>0</v>
      </c>
      <c r="BO11" s="79">
        <f>BL11+BM11+BN11</f>
        <v>3116.746924</v>
      </c>
      <c r="BP11" s="79">
        <f t="shared" si="5"/>
        <v>184678.08411682327</v>
      </c>
      <c r="BQ11" s="79">
        <v>14177.266774145701</v>
      </c>
      <c r="BR11" s="79">
        <v>5447.4489483028556</v>
      </c>
      <c r="BS11" s="79">
        <f t="shared" si="6"/>
        <v>19624.715722448556</v>
      </c>
      <c r="BT11" s="79">
        <v>0.14497896448343617</v>
      </c>
      <c r="BU11" s="79">
        <v>113.8</v>
      </c>
      <c r="BV11" s="79">
        <f>BT11-BU11</f>
        <v>-113.65502103551655</v>
      </c>
      <c r="BW11" s="79">
        <f t="shared" ref="BW11:BW71" si="8">BP11+BS11+BV11</f>
        <v>204189.14481823629</v>
      </c>
    </row>
    <row r="12" spans="1:75" ht="12.75" customHeight="1" x14ac:dyDescent="0.15">
      <c r="A12" s="46" t="s">
        <v>209</v>
      </c>
      <c r="B12" s="47" t="s">
        <v>210</v>
      </c>
      <c r="C12" s="79">
        <v>112116.40753677682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9">
        <v>0</v>
      </c>
      <c r="AN12" s="79">
        <v>0</v>
      </c>
      <c r="AO12" s="79">
        <v>0</v>
      </c>
      <c r="AP12" s="79">
        <v>0</v>
      </c>
      <c r="AQ12" s="79">
        <v>0</v>
      </c>
      <c r="AR12" s="79">
        <v>0</v>
      </c>
      <c r="AS12" s="79">
        <v>0</v>
      </c>
      <c r="AT12" s="79">
        <v>0</v>
      </c>
      <c r="AU12" s="79">
        <v>0</v>
      </c>
      <c r="AV12" s="79">
        <v>0</v>
      </c>
      <c r="AW12" s="79">
        <v>0</v>
      </c>
      <c r="AX12" s="79">
        <v>0</v>
      </c>
      <c r="AY12" s="79">
        <v>0</v>
      </c>
      <c r="AZ12" s="79">
        <v>0</v>
      </c>
      <c r="BA12" s="79">
        <v>0</v>
      </c>
      <c r="BB12" s="79">
        <v>0</v>
      </c>
      <c r="BC12" s="79">
        <v>0</v>
      </c>
      <c r="BD12" s="79">
        <v>0</v>
      </c>
      <c r="BE12" s="79">
        <v>0</v>
      </c>
      <c r="BF12" s="79">
        <v>0</v>
      </c>
      <c r="BG12" s="79">
        <v>0</v>
      </c>
      <c r="BH12" s="79">
        <v>0</v>
      </c>
      <c r="BI12" s="79">
        <v>0</v>
      </c>
      <c r="BJ12" s="79">
        <v>0</v>
      </c>
      <c r="BK12" s="79">
        <f t="shared" si="7"/>
        <v>112116.40753677682</v>
      </c>
      <c r="BL12" s="79">
        <v>1160.9708389999998</v>
      </c>
      <c r="BM12" s="79">
        <v>0</v>
      </c>
      <c r="BN12" s="79">
        <v>0</v>
      </c>
      <c r="BO12" s="79">
        <f t="shared" ref="BO12:BO19" si="9">BL12+BM12+BN12</f>
        <v>1160.9708389999998</v>
      </c>
      <c r="BP12" s="79">
        <f t="shared" si="5"/>
        <v>113277.37837577683</v>
      </c>
      <c r="BQ12" s="79">
        <v>27306.482978330998</v>
      </c>
      <c r="BR12" s="79">
        <v>5786.0290132310702</v>
      </c>
      <c r="BS12" s="79">
        <f t="shared" si="6"/>
        <v>33092.511991562067</v>
      </c>
      <c r="BT12" s="79">
        <v>24.652685709831616</v>
      </c>
      <c r="BU12" s="79">
        <v>92.9</v>
      </c>
      <c r="BV12" s="79">
        <f t="shared" ref="BV12:BV19" si="10">BT12-BU12</f>
        <v>-68.24731429016839</v>
      </c>
      <c r="BW12" s="79">
        <f t="shared" si="8"/>
        <v>146301.64305304873</v>
      </c>
    </row>
    <row r="13" spans="1:75" ht="12.75" customHeight="1" x14ac:dyDescent="0.15">
      <c r="A13" s="46" t="s">
        <v>211</v>
      </c>
      <c r="B13" s="47" t="s">
        <v>212</v>
      </c>
      <c r="C13" s="79">
        <v>39587.439663632242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9">
        <v>0</v>
      </c>
      <c r="AN13" s="79">
        <v>0</v>
      </c>
      <c r="AO13" s="79">
        <v>0</v>
      </c>
      <c r="AP13" s="79">
        <v>0</v>
      </c>
      <c r="AQ13" s="79">
        <v>0</v>
      </c>
      <c r="AR13" s="79">
        <v>0</v>
      </c>
      <c r="AS13" s="79">
        <v>0</v>
      </c>
      <c r="AT13" s="79">
        <v>0</v>
      </c>
      <c r="AU13" s="79">
        <v>0</v>
      </c>
      <c r="AV13" s="79">
        <v>0</v>
      </c>
      <c r="AW13" s="79">
        <v>0</v>
      </c>
      <c r="AX13" s="79">
        <v>0</v>
      </c>
      <c r="AY13" s="79">
        <v>0</v>
      </c>
      <c r="AZ13" s="79">
        <v>0</v>
      </c>
      <c r="BA13" s="79">
        <v>0</v>
      </c>
      <c r="BB13" s="79">
        <v>0</v>
      </c>
      <c r="BC13" s="79">
        <v>0</v>
      </c>
      <c r="BD13" s="79">
        <v>0</v>
      </c>
      <c r="BE13" s="79">
        <v>0</v>
      </c>
      <c r="BF13" s="79">
        <v>0</v>
      </c>
      <c r="BG13" s="79">
        <v>0</v>
      </c>
      <c r="BH13" s="79">
        <v>0</v>
      </c>
      <c r="BI13" s="79">
        <v>0</v>
      </c>
      <c r="BJ13" s="79">
        <v>0</v>
      </c>
      <c r="BK13" s="79">
        <f t="shared" si="7"/>
        <v>39587.439663632242</v>
      </c>
      <c r="BL13" s="79">
        <v>3660.736954</v>
      </c>
      <c r="BM13" s="79">
        <v>0</v>
      </c>
      <c r="BN13" s="79">
        <v>-290.07281499999999</v>
      </c>
      <c r="BO13" s="79">
        <f t="shared" si="9"/>
        <v>3370.664139</v>
      </c>
      <c r="BP13" s="79">
        <f t="shared" si="5"/>
        <v>42958.103802632242</v>
      </c>
      <c r="BQ13" s="79">
        <v>8795.9693553849993</v>
      </c>
      <c r="BR13" s="79">
        <v>1045.506328076644</v>
      </c>
      <c r="BS13" s="79">
        <f t="shared" si="6"/>
        <v>9841.4756834616437</v>
      </c>
      <c r="BT13" s="79">
        <v>166.31002123799848</v>
      </c>
      <c r="BU13" s="79">
        <v>92.9</v>
      </c>
      <c r="BV13" s="79">
        <f t="shared" si="10"/>
        <v>73.410021237998478</v>
      </c>
      <c r="BW13" s="79">
        <f t="shared" si="8"/>
        <v>52872.989507331884</v>
      </c>
    </row>
    <row r="14" spans="1:75" ht="12.75" customHeight="1" x14ac:dyDescent="0.15">
      <c r="A14" s="46" t="s">
        <v>213</v>
      </c>
      <c r="B14" s="47" t="s">
        <v>214</v>
      </c>
      <c r="C14" s="79">
        <v>14245.583986294088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9">
        <v>0</v>
      </c>
      <c r="AN14" s="79">
        <v>0</v>
      </c>
      <c r="AO14" s="79">
        <v>0</v>
      </c>
      <c r="AP14" s="79">
        <v>0</v>
      </c>
      <c r="AQ14" s="79">
        <v>0</v>
      </c>
      <c r="AR14" s="79">
        <v>0</v>
      </c>
      <c r="AS14" s="79">
        <v>0</v>
      </c>
      <c r="AT14" s="79">
        <v>0</v>
      </c>
      <c r="AU14" s="79">
        <v>0</v>
      </c>
      <c r="AV14" s="79">
        <v>0</v>
      </c>
      <c r="AW14" s="79">
        <v>0</v>
      </c>
      <c r="AX14" s="79">
        <v>0</v>
      </c>
      <c r="AY14" s="79">
        <v>0</v>
      </c>
      <c r="AZ14" s="79">
        <v>0</v>
      </c>
      <c r="BA14" s="79">
        <v>0</v>
      </c>
      <c r="BB14" s="79">
        <v>0</v>
      </c>
      <c r="BC14" s="79">
        <v>0</v>
      </c>
      <c r="BD14" s="79">
        <v>0</v>
      </c>
      <c r="BE14" s="79">
        <v>0</v>
      </c>
      <c r="BF14" s="79">
        <v>0</v>
      </c>
      <c r="BG14" s="79">
        <v>0</v>
      </c>
      <c r="BH14" s="79">
        <v>0</v>
      </c>
      <c r="BI14" s="79">
        <v>0</v>
      </c>
      <c r="BJ14" s="79">
        <v>0</v>
      </c>
      <c r="BK14" s="79">
        <f t="shared" si="7"/>
        <v>14245.583986294088</v>
      </c>
      <c r="BL14" s="79">
        <v>5475.087117</v>
      </c>
      <c r="BM14" s="79">
        <v>0</v>
      </c>
      <c r="BN14" s="79">
        <v>0</v>
      </c>
      <c r="BO14" s="79">
        <f t="shared" si="9"/>
        <v>5475.087117</v>
      </c>
      <c r="BP14" s="79">
        <f t="shared" si="5"/>
        <v>19720.671103294088</v>
      </c>
      <c r="BQ14" s="79">
        <v>1632.2309733908901</v>
      </c>
      <c r="BR14" s="79">
        <v>274.85971112272927</v>
      </c>
      <c r="BS14" s="79">
        <f t="shared" si="6"/>
        <v>1907.0906845136194</v>
      </c>
      <c r="BT14" s="79">
        <v>196.48710159733301</v>
      </c>
      <c r="BU14" s="79">
        <v>0</v>
      </c>
      <c r="BV14" s="79">
        <f t="shared" si="10"/>
        <v>196.48710159733301</v>
      </c>
      <c r="BW14" s="79">
        <f t="shared" si="8"/>
        <v>21824.24888940504</v>
      </c>
    </row>
    <row r="15" spans="1:75" ht="12.75" customHeight="1" x14ac:dyDescent="0.15">
      <c r="A15" s="46" t="s">
        <v>215</v>
      </c>
      <c r="B15" s="47" t="s">
        <v>216</v>
      </c>
      <c r="C15" s="79">
        <v>58569.754157701784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9">
        <v>0</v>
      </c>
      <c r="AN15" s="79">
        <v>0</v>
      </c>
      <c r="AO15" s="79">
        <v>0</v>
      </c>
      <c r="AP15" s="79">
        <v>0</v>
      </c>
      <c r="AQ15" s="79">
        <v>0</v>
      </c>
      <c r="AR15" s="79">
        <v>0</v>
      </c>
      <c r="AS15" s="79">
        <v>0</v>
      </c>
      <c r="AT15" s="79">
        <v>0</v>
      </c>
      <c r="AU15" s="79">
        <v>0</v>
      </c>
      <c r="AV15" s="79">
        <v>0</v>
      </c>
      <c r="AW15" s="79">
        <v>0</v>
      </c>
      <c r="AX15" s="79">
        <v>0</v>
      </c>
      <c r="AY15" s="79">
        <v>0</v>
      </c>
      <c r="AZ15" s="79">
        <v>0</v>
      </c>
      <c r="BA15" s="79">
        <v>0</v>
      </c>
      <c r="BB15" s="79">
        <v>0</v>
      </c>
      <c r="BC15" s="79">
        <v>0</v>
      </c>
      <c r="BD15" s="79">
        <v>0</v>
      </c>
      <c r="BE15" s="79">
        <v>0</v>
      </c>
      <c r="BF15" s="79">
        <v>0</v>
      </c>
      <c r="BG15" s="79">
        <v>0</v>
      </c>
      <c r="BH15" s="79">
        <v>0</v>
      </c>
      <c r="BI15" s="79">
        <v>0</v>
      </c>
      <c r="BJ15" s="79">
        <v>0</v>
      </c>
      <c r="BK15" s="79">
        <f t="shared" si="7"/>
        <v>58569.754157701784</v>
      </c>
      <c r="BL15" s="79">
        <v>942.17969600000004</v>
      </c>
      <c r="BM15" s="79">
        <v>0</v>
      </c>
      <c r="BN15" s="79">
        <v>0</v>
      </c>
      <c r="BO15" s="79">
        <f t="shared" si="9"/>
        <v>942.17969600000004</v>
      </c>
      <c r="BP15" s="79">
        <f t="shared" si="5"/>
        <v>59511.933853701783</v>
      </c>
      <c r="BQ15" s="79">
        <v>5197.8309912540626</v>
      </c>
      <c r="BR15" s="79">
        <v>3030.55505783529</v>
      </c>
      <c r="BS15" s="79">
        <f t="shared" si="6"/>
        <v>8228.386049089353</v>
      </c>
      <c r="BT15" s="79">
        <v>0.11731157835403005</v>
      </c>
      <c r="BU15" s="79">
        <v>0</v>
      </c>
      <c r="BV15" s="79">
        <f t="shared" si="10"/>
        <v>0.11731157835403005</v>
      </c>
      <c r="BW15" s="79">
        <f t="shared" si="8"/>
        <v>67740.437214369493</v>
      </c>
    </row>
    <row r="16" spans="1:75" ht="12.75" customHeight="1" x14ac:dyDescent="0.15">
      <c r="A16" s="46" t="s">
        <v>217</v>
      </c>
      <c r="B16" s="47" t="s">
        <v>218</v>
      </c>
      <c r="C16" s="79">
        <v>22654.207275296347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9">
        <v>0</v>
      </c>
      <c r="AN16" s="79">
        <v>0</v>
      </c>
      <c r="AO16" s="79">
        <v>0</v>
      </c>
      <c r="AP16" s="79">
        <v>0</v>
      </c>
      <c r="AQ16" s="79">
        <v>0</v>
      </c>
      <c r="AR16" s="79">
        <v>0</v>
      </c>
      <c r="AS16" s="79">
        <v>0</v>
      </c>
      <c r="AT16" s="79">
        <v>0</v>
      </c>
      <c r="AU16" s="79">
        <v>0</v>
      </c>
      <c r="AV16" s="79">
        <v>0</v>
      </c>
      <c r="AW16" s="79">
        <v>0</v>
      </c>
      <c r="AX16" s="79">
        <v>0</v>
      </c>
      <c r="AY16" s="79">
        <v>0</v>
      </c>
      <c r="AZ16" s="79">
        <v>0</v>
      </c>
      <c r="BA16" s="79">
        <v>0</v>
      </c>
      <c r="BB16" s="79">
        <v>0</v>
      </c>
      <c r="BC16" s="79">
        <v>0</v>
      </c>
      <c r="BD16" s="79">
        <v>0</v>
      </c>
      <c r="BE16" s="79">
        <v>0</v>
      </c>
      <c r="BF16" s="79">
        <v>0</v>
      </c>
      <c r="BG16" s="79">
        <v>0</v>
      </c>
      <c r="BH16" s="79">
        <v>0</v>
      </c>
      <c r="BI16" s="79">
        <v>0</v>
      </c>
      <c r="BJ16" s="79">
        <v>0</v>
      </c>
      <c r="BK16" s="79">
        <f t="shared" si="7"/>
        <v>22654.207275296347</v>
      </c>
      <c r="BL16" s="79">
        <v>1598.4088510000001</v>
      </c>
      <c r="BM16" s="79">
        <v>0</v>
      </c>
      <c r="BN16" s="79">
        <v>-44.942388000000001</v>
      </c>
      <c r="BO16" s="79">
        <f t="shared" si="9"/>
        <v>1553.4664630000002</v>
      </c>
      <c r="BP16" s="79">
        <f t="shared" si="5"/>
        <v>24207.673738296347</v>
      </c>
      <c r="BQ16" s="79">
        <v>5085.9838154943809</v>
      </c>
      <c r="BR16" s="79">
        <v>567.75981855674547</v>
      </c>
      <c r="BS16" s="79">
        <f t="shared" si="6"/>
        <v>5653.7436340511267</v>
      </c>
      <c r="BT16" s="79">
        <v>115.87699807990499</v>
      </c>
      <c r="BU16" s="79">
        <v>0</v>
      </c>
      <c r="BV16" s="79">
        <f t="shared" si="10"/>
        <v>115.87699807990499</v>
      </c>
      <c r="BW16" s="79">
        <f t="shared" si="8"/>
        <v>29977.294370427378</v>
      </c>
    </row>
    <row r="17" spans="1:75" ht="12.75" customHeight="1" x14ac:dyDescent="0.15">
      <c r="A17" s="46" t="s">
        <v>219</v>
      </c>
      <c r="B17" s="47" t="s">
        <v>220</v>
      </c>
      <c r="C17" s="79">
        <v>29322.743113348657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f t="shared" si="7"/>
        <v>29322.743113348657</v>
      </c>
      <c r="BL17" s="79">
        <v>2171.7805149999999</v>
      </c>
      <c r="BM17" s="79">
        <v>0</v>
      </c>
      <c r="BN17" s="79">
        <v>0</v>
      </c>
      <c r="BO17" s="79">
        <f t="shared" si="9"/>
        <v>2171.7805149999999</v>
      </c>
      <c r="BP17" s="79">
        <f t="shared" si="5"/>
        <v>31494.523628348656</v>
      </c>
      <c r="BQ17" s="79">
        <v>2985.6401226583812</v>
      </c>
      <c r="BR17" s="79">
        <v>524.67301843821247</v>
      </c>
      <c r="BS17" s="79">
        <f t="shared" si="6"/>
        <v>3510.3131410965934</v>
      </c>
      <c r="BT17" s="79">
        <v>0.10118162780142775</v>
      </c>
      <c r="BU17" s="79">
        <v>0</v>
      </c>
      <c r="BV17" s="79">
        <f t="shared" si="10"/>
        <v>0.10118162780142775</v>
      </c>
      <c r="BW17" s="79">
        <f t="shared" si="8"/>
        <v>35004.93795107305</v>
      </c>
    </row>
    <row r="18" spans="1:75" ht="12.75" customHeight="1" x14ac:dyDescent="0.15">
      <c r="A18" s="46" t="s">
        <v>221</v>
      </c>
      <c r="B18" s="47" t="s">
        <v>222</v>
      </c>
      <c r="C18" s="79">
        <v>10907.995124505314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</v>
      </c>
      <c r="AU18" s="79">
        <v>0</v>
      </c>
      <c r="AV18" s="79">
        <v>0</v>
      </c>
      <c r="AW18" s="79">
        <v>0</v>
      </c>
      <c r="AX18" s="79">
        <v>0</v>
      </c>
      <c r="AY18" s="79">
        <v>0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f t="shared" si="7"/>
        <v>10907.995124505314</v>
      </c>
      <c r="BL18" s="79">
        <v>0</v>
      </c>
      <c r="BM18" s="79">
        <v>0</v>
      </c>
      <c r="BN18" s="79">
        <v>0</v>
      </c>
      <c r="BO18" s="79">
        <f t="shared" si="9"/>
        <v>0</v>
      </c>
      <c r="BP18" s="79">
        <f t="shared" si="5"/>
        <v>10907.995124505314</v>
      </c>
      <c r="BQ18" s="79">
        <v>713.77828095397001</v>
      </c>
      <c r="BR18" s="79">
        <v>1136.4749376711902</v>
      </c>
      <c r="BS18" s="79">
        <f t="shared" si="6"/>
        <v>1850.2532186251601</v>
      </c>
      <c r="BT18" s="79">
        <v>0</v>
      </c>
      <c r="BU18" s="79">
        <v>0</v>
      </c>
      <c r="BV18" s="79">
        <f t="shared" si="10"/>
        <v>0</v>
      </c>
      <c r="BW18" s="79">
        <f t="shared" si="8"/>
        <v>12758.248343130475</v>
      </c>
    </row>
    <row r="19" spans="1:75" ht="12.75" customHeight="1" x14ac:dyDescent="0.15">
      <c r="A19" s="46" t="s">
        <v>223</v>
      </c>
      <c r="B19" s="47" t="s">
        <v>224</v>
      </c>
      <c r="C19" s="79">
        <v>618.06617979561702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9">
        <v>0</v>
      </c>
      <c r="AN19" s="79">
        <v>0</v>
      </c>
      <c r="AO19" s="79">
        <v>0</v>
      </c>
      <c r="AP19" s="79">
        <v>0</v>
      </c>
      <c r="AQ19" s="79">
        <v>0</v>
      </c>
      <c r="AR19" s="79">
        <v>0</v>
      </c>
      <c r="AS19" s="79">
        <v>0</v>
      </c>
      <c r="AT19" s="79">
        <v>0</v>
      </c>
      <c r="AU19" s="79">
        <v>0</v>
      </c>
      <c r="AV19" s="79">
        <v>0</v>
      </c>
      <c r="AW19" s="79">
        <v>0</v>
      </c>
      <c r="AX19" s="79">
        <v>0</v>
      </c>
      <c r="AY19" s="79">
        <v>0</v>
      </c>
      <c r="AZ19" s="79">
        <v>0</v>
      </c>
      <c r="BA19" s="79">
        <v>0</v>
      </c>
      <c r="BB19" s="79">
        <v>0</v>
      </c>
      <c r="BC19" s="79">
        <v>0</v>
      </c>
      <c r="BD19" s="79">
        <v>0</v>
      </c>
      <c r="BE19" s="79">
        <v>0</v>
      </c>
      <c r="BF19" s="79">
        <v>0</v>
      </c>
      <c r="BG19" s="79">
        <v>0</v>
      </c>
      <c r="BH19" s="79">
        <v>0</v>
      </c>
      <c r="BI19" s="79">
        <v>0</v>
      </c>
      <c r="BJ19" s="79">
        <v>0</v>
      </c>
      <c r="BK19" s="79">
        <f t="shared" si="7"/>
        <v>618.06617979561702</v>
      </c>
      <c r="BL19" s="79">
        <v>2722.509638</v>
      </c>
      <c r="BM19" s="79">
        <v>0</v>
      </c>
      <c r="BN19" s="79">
        <v>-0.94947574999999995</v>
      </c>
      <c r="BO19" s="79">
        <f t="shared" si="9"/>
        <v>2721.5601622499998</v>
      </c>
      <c r="BP19" s="79">
        <f t="shared" si="5"/>
        <v>3339.6263420456171</v>
      </c>
      <c r="BQ19" s="79">
        <v>115.17194628473193</v>
      </c>
      <c r="BR19" s="79">
        <v>85.021597733509594</v>
      </c>
      <c r="BS19" s="79">
        <f t="shared" si="6"/>
        <v>200.19354401824154</v>
      </c>
      <c r="BT19" s="79">
        <v>18.369854035492931</v>
      </c>
      <c r="BU19" s="79">
        <v>0</v>
      </c>
      <c r="BV19" s="79">
        <f t="shared" si="10"/>
        <v>18.369854035492931</v>
      </c>
      <c r="BW19" s="79">
        <f t="shared" si="8"/>
        <v>3558.1897400993516</v>
      </c>
    </row>
    <row r="20" spans="1:75" ht="12.75" customHeight="1" x14ac:dyDescent="0.15">
      <c r="A20" s="6" t="s">
        <v>6</v>
      </c>
      <c r="B20" s="7" t="s">
        <v>7</v>
      </c>
      <c r="C20" s="74">
        <f>C21+C22+C23+C24</f>
        <v>135419.15154084255</v>
      </c>
      <c r="D20" s="74">
        <f t="shared" ref="D20:BJ20" si="11">D21+D22+D23+D24</f>
        <v>0</v>
      </c>
      <c r="E20" s="74">
        <f t="shared" si="11"/>
        <v>0</v>
      </c>
      <c r="F20" s="74">
        <f t="shared" si="11"/>
        <v>0</v>
      </c>
      <c r="G20" s="74">
        <f t="shared" si="11"/>
        <v>0</v>
      </c>
      <c r="H20" s="74">
        <f t="shared" si="11"/>
        <v>22.77885419534767</v>
      </c>
      <c r="I20" s="74">
        <f t="shared" si="11"/>
        <v>0</v>
      </c>
      <c r="J20" s="74">
        <f t="shared" si="11"/>
        <v>0</v>
      </c>
      <c r="K20" s="74">
        <f t="shared" si="11"/>
        <v>0</v>
      </c>
      <c r="L20" s="74">
        <f t="shared" si="11"/>
        <v>0</v>
      </c>
      <c r="M20" s="74">
        <f t="shared" si="11"/>
        <v>0</v>
      </c>
      <c r="N20" s="74">
        <f t="shared" si="11"/>
        <v>0</v>
      </c>
      <c r="O20" s="74">
        <f t="shared" si="11"/>
        <v>0</v>
      </c>
      <c r="P20" s="74">
        <f t="shared" si="11"/>
        <v>0</v>
      </c>
      <c r="Q20" s="74">
        <f t="shared" si="11"/>
        <v>0</v>
      </c>
      <c r="R20" s="74">
        <f t="shared" si="11"/>
        <v>0</v>
      </c>
      <c r="S20" s="74">
        <f t="shared" si="11"/>
        <v>0</v>
      </c>
      <c r="T20" s="74">
        <f t="shared" si="11"/>
        <v>0</v>
      </c>
      <c r="U20" s="74">
        <f t="shared" si="11"/>
        <v>0</v>
      </c>
      <c r="V20" s="74">
        <f t="shared" si="11"/>
        <v>0</v>
      </c>
      <c r="W20" s="74">
        <f t="shared" si="11"/>
        <v>0</v>
      </c>
      <c r="X20" s="74">
        <f t="shared" si="11"/>
        <v>0</v>
      </c>
      <c r="Y20" s="74">
        <f t="shared" si="11"/>
        <v>0</v>
      </c>
      <c r="Z20" s="74">
        <f t="shared" si="11"/>
        <v>0</v>
      </c>
      <c r="AA20" s="74">
        <f t="shared" si="11"/>
        <v>0</v>
      </c>
      <c r="AB20" s="74">
        <f t="shared" si="11"/>
        <v>0</v>
      </c>
      <c r="AC20" s="74">
        <f t="shared" si="11"/>
        <v>0</v>
      </c>
      <c r="AD20" s="74">
        <f t="shared" si="11"/>
        <v>0</v>
      </c>
      <c r="AE20" s="74">
        <f t="shared" si="11"/>
        <v>0</v>
      </c>
      <c r="AF20" s="74">
        <f t="shared" si="11"/>
        <v>0</v>
      </c>
      <c r="AG20" s="74">
        <f t="shared" si="11"/>
        <v>0</v>
      </c>
      <c r="AH20" s="74">
        <f t="shared" si="11"/>
        <v>0</v>
      </c>
      <c r="AI20" s="74">
        <f t="shared" si="11"/>
        <v>0</v>
      </c>
      <c r="AJ20" s="74">
        <f t="shared" si="11"/>
        <v>0</v>
      </c>
      <c r="AK20" s="74">
        <f t="shared" si="11"/>
        <v>0</v>
      </c>
      <c r="AL20" s="74">
        <f t="shared" si="11"/>
        <v>0</v>
      </c>
      <c r="AM20" s="74">
        <f t="shared" si="11"/>
        <v>0</v>
      </c>
      <c r="AN20" s="74">
        <f t="shared" si="11"/>
        <v>0</v>
      </c>
      <c r="AO20" s="74">
        <f t="shared" si="11"/>
        <v>0</v>
      </c>
      <c r="AP20" s="74">
        <f t="shared" si="11"/>
        <v>0</v>
      </c>
      <c r="AQ20" s="74">
        <f t="shared" si="11"/>
        <v>0</v>
      </c>
      <c r="AR20" s="74">
        <f t="shared" si="11"/>
        <v>0</v>
      </c>
      <c r="AS20" s="74">
        <f t="shared" si="11"/>
        <v>0</v>
      </c>
      <c r="AT20" s="74">
        <f t="shared" si="11"/>
        <v>0</v>
      </c>
      <c r="AU20" s="74">
        <f t="shared" si="11"/>
        <v>0</v>
      </c>
      <c r="AV20" s="74">
        <f t="shared" si="11"/>
        <v>0</v>
      </c>
      <c r="AW20" s="74">
        <f t="shared" si="11"/>
        <v>0</v>
      </c>
      <c r="AX20" s="74">
        <f t="shared" si="11"/>
        <v>0</v>
      </c>
      <c r="AY20" s="74">
        <f t="shared" si="11"/>
        <v>0</v>
      </c>
      <c r="AZ20" s="74">
        <f t="shared" si="11"/>
        <v>0</v>
      </c>
      <c r="BA20" s="74">
        <f t="shared" si="11"/>
        <v>0</v>
      </c>
      <c r="BB20" s="74">
        <f t="shared" si="11"/>
        <v>0</v>
      </c>
      <c r="BC20" s="74">
        <f t="shared" si="11"/>
        <v>0</v>
      </c>
      <c r="BD20" s="74">
        <f t="shared" si="11"/>
        <v>0</v>
      </c>
      <c r="BE20" s="74">
        <f t="shared" si="11"/>
        <v>0</v>
      </c>
      <c r="BF20" s="74">
        <f t="shared" si="11"/>
        <v>0</v>
      </c>
      <c r="BG20" s="74">
        <f t="shared" si="11"/>
        <v>0</v>
      </c>
      <c r="BH20" s="74">
        <f t="shared" si="11"/>
        <v>0</v>
      </c>
      <c r="BI20" s="74">
        <f t="shared" si="11"/>
        <v>0</v>
      </c>
      <c r="BJ20" s="74">
        <f t="shared" si="11"/>
        <v>0</v>
      </c>
      <c r="BK20" s="74">
        <f t="shared" si="7"/>
        <v>135441.9303950379</v>
      </c>
      <c r="BL20" s="74">
        <f>SUM(BL21:BL24)</f>
        <v>1284.4014900000002</v>
      </c>
      <c r="BM20" s="74">
        <f t="shared" ref="BM20:BO20" si="12">SUM(BM21:BM24)</f>
        <v>0</v>
      </c>
      <c r="BN20" s="74">
        <f t="shared" si="12"/>
        <v>-69.680394125000007</v>
      </c>
      <c r="BO20" s="74">
        <f t="shared" si="12"/>
        <v>1214.7210958750002</v>
      </c>
      <c r="BP20" s="74">
        <f t="shared" si="5"/>
        <v>136656.65149091289</v>
      </c>
      <c r="BQ20" s="74">
        <f>SUM(BQ21:BQ24)</f>
        <v>35864.146497756759</v>
      </c>
      <c r="BR20" s="74">
        <f t="shared" ref="BR20:BV20" si="13">SUM(BR21:BR24)</f>
        <v>8474.3625823725142</v>
      </c>
      <c r="BS20" s="74">
        <f t="shared" si="13"/>
        <v>44338.509080129275</v>
      </c>
      <c r="BT20" s="74">
        <f t="shared" si="13"/>
        <v>1.746178884349417</v>
      </c>
      <c r="BU20" s="74">
        <f t="shared" si="13"/>
        <v>0</v>
      </c>
      <c r="BV20" s="74">
        <f t="shared" si="13"/>
        <v>1.746178884349417</v>
      </c>
      <c r="BW20" s="74">
        <f t="shared" si="8"/>
        <v>180996.90674992651</v>
      </c>
    </row>
    <row r="21" spans="1:75" ht="12.75" customHeight="1" x14ac:dyDescent="0.15">
      <c r="A21" s="46" t="s">
        <v>225</v>
      </c>
      <c r="B21" s="47" t="s">
        <v>226</v>
      </c>
      <c r="C21" s="79">
        <v>62931.449983336708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79">
        <v>0</v>
      </c>
      <c r="AC21" s="79">
        <v>0</v>
      </c>
      <c r="AD21" s="79">
        <v>0</v>
      </c>
      <c r="AE21" s="79">
        <v>0</v>
      </c>
      <c r="AF21" s="79">
        <v>0</v>
      </c>
      <c r="AG21" s="79">
        <v>0</v>
      </c>
      <c r="AH21" s="79">
        <v>0</v>
      </c>
      <c r="AI21" s="79">
        <v>0</v>
      </c>
      <c r="AJ21" s="79">
        <v>0</v>
      </c>
      <c r="AK21" s="79">
        <v>0</v>
      </c>
      <c r="AL21" s="79">
        <v>0</v>
      </c>
      <c r="AM21" s="79">
        <v>0</v>
      </c>
      <c r="AN21" s="79">
        <v>0</v>
      </c>
      <c r="AO21" s="79">
        <v>0</v>
      </c>
      <c r="AP21" s="79">
        <v>0</v>
      </c>
      <c r="AQ21" s="79">
        <v>0</v>
      </c>
      <c r="AR21" s="79">
        <v>0</v>
      </c>
      <c r="AS21" s="79">
        <v>0</v>
      </c>
      <c r="AT21" s="79">
        <v>0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f t="shared" si="7"/>
        <v>62931.449983336708</v>
      </c>
      <c r="BL21" s="79">
        <v>680.64371800000004</v>
      </c>
      <c r="BM21" s="79">
        <v>0</v>
      </c>
      <c r="BN21" s="79">
        <v>0</v>
      </c>
      <c r="BO21" s="79">
        <f>BL21+BM21+BN21</f>
        <v>680.64371800000004</v>
      </c>
      <c r="BP21" s="79">
        <v>63612.093701336707</v>
      </c>
      <c r="BQ21" s="79">
        <v>21044.084843949266</v>
      </c>
      <c r="BR21" s="79">
        <v>574.03741823004964</v>
      </c>
      <c r="BS21" s="79">
        <f t="shared" si="6"/>
        <v>21618.122262179317</v>
      </c>
      <c r="BT21" s="79">
        <v>0.11716930657981633</v>
      </c>
      <c r="BU21" s="79">
        <v>0</v>
      </c>
      <c r="BV21" s="79">
        <f t="shared" ref="BV21:BV24" si="14">BT21-BU21</f>
        <v>0.11716930657981633</v>
      </c>
      <c r="BW21" s="79">
        <f t="shared" si="8"/>
        <v>85230.333132822605</v>
      </c>
    </row>
    <row r="22" spans="1:75" ht="12.75" customHeight="1" x14ac:dyDescent="0.15">
      <c r="A22" s="46" t="s">
        <v>227</v>
      </c>
      <c r="B22" s="47" t="s">
        <v>228</v>
      </c>
      <c r="C22" s="79">
        <v>57858.027846969817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  <c r="AA22" s="79">
        <v>0</v>
      </c>
      <c r="AB22" s="79">
        <v>0</v>
      </c>
      <c r="AC22" s="79">
        <v>0</v>
      </c>
      <c r="AD22" s="79">
        <v>0</v>
      </c>
      <c r="AE22" s="79">
        <v>0</v>
      </c>
      <c r="AF22" s="79">
        <v>0</v>
      </c>
      <c r="AG22" s="79">
        <v>0</v>
      </c>
      <c r="AH22" s="79">
        <v>0</v>
      </c>
      <c r="AI22" s="79">
        <v>0</v>
      </c>
      <c r="AJ22" s="79">
        <v>0</v>
      </c>
      <c r="AK22" s="79">
        <v>0</v>
      </c>
      <c r="AL22" s="79">
        <v>0</v>
      </c>
      <c r="AM22" s="79">
        <v>0</v>
      </c>
      <c r="AN22" s="79">
        <v>0</v>
      </c>
      <c r="AO22" s="79">
        <v>0</v>
      </c>
      <c r="AP22" s="79">
        <v>0</v>
      </c>
      <c r="AQ22" s="79">
        <v>0</v>
      </c>
      <c r="AR22" s="79">
        <v>0</v>
      </c>
      <c r="AS22" s="79">
        <v>0</v>
      </c>
      <c r="AT22" s="79">
        <v>0</v>
      </c>
      <c r="AU22" s="79">
        <v>0</v>
      </c>
      <c r="AV22" s="79">
        <v>0</v>
      </c>
      <c r="AW22" s="79">
        <v>0</v>
      </c>
      <c r="AX22" s="79">
        <v>0</v>
      </c>
      <c r="AY22" s="79">
        <v>0</v>
      </c>
      <c r="AZ22" s="79">
        <v>0</v>
      </c>
      <c r="BA22" s="79">
        <v>0</v>
      </c>
      <c r="BB22" s="79">
        <v>0</v>
      </c>
      <c r="BC22" s="79">
        <v>0</v>
      </c>
      <c r="BD22" s="79">
        <v>0</v>
      </c>
      <c r="BE22" s="79">
        <v>0</v>
      </c>
      <c r="BF22" s="79">
        <v>0</v>
      </c>
      <c r="BG22" s="79">
        <v>0</v>
      </c>
      <c r="BH22" s="79">
        <v>0</v>
      </c>
      <c r="BI22" s="79">
        <v>0</v>
      </c>
      <c r="BJ22" s="79">
        <v>0</v>
      </c>
      <c r="BK22" s="79">
        <f t="shared" si="7"/>
        <v>57858.027846969817</v>
      </c>
      <c r="BL22" s="79">
        <v>12.33906</v>
      </c>
      <c r="BM22" s="79">
        <v>0</v>
      </c>
      <c r="BN22" s="79">
        <v>0</v>
      </c>
      <c r="BO22" s="79">
        <f t="shared" ref="BO22:BO26" si="15">BL22+BM22+BN22</f>
        <v>12.33906</v>
      </c>
      <c r="BP22" s="79">
        <v>57870.366906969815</v>
      </c>
      <c r="BQ22" s="79">
        <v>12281.7243055578</v>
      </c>
      <c r="BR22" s="79">
        <v>3420.5235039251502</v>
      </c>
      <c r="BS22" s="79">
        <f t="shared" si="6"/>
        <v>15702.247809482949</v>
      </c>
      <c r="BT22" s="79">
        <v>5.2345275418258334E-4</v>
      </c>
      <c r="BU22" s="79">
        <v>0</v>
      </c>
      <c r="BV22" s="79">
        <f t="shared" si="14"/>
        <v>5.2345275418258334E-4</v>
      </c>
      <c r="BW22" s="79">
        <f t="shared" si="8"/>
        <v>73572.615239905514</v>
      </c>
    </row>
    <row r="23" spans="1:75" ht="12.75" customHeight="1" x14ac:dyDescent="0.15">
      <c r="A23" s="46" t="s">
        <v>229</v>
      </c>
      <c r="B23" s="47" t="s">
        <v>230</v>
      </c>
      <c r="C23" s="79">
        <v>4787.6708703959684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79">
        <v>0</v>
      </c>
      <c r="AK23" s="79">
        <v>0</v>
      </c>
      <c r="AL23" s="79">
        <v>0</v>
      </c>
      <c r="AM23" s="79">
        <v>0</v>
      </c>
      <c r="AN23" s="79">
        <v>0</v>
      </c>
      <c r="AO23" s="79">
        <v>0</v>
      </c>
      <c r="AP23" s="79">
        <v>0</v>
      </c>
      <c r="AQ23" s="79">
        <v>0</v>
      </c>
      <c r="AR23" s="79">
        <v>0</v>
      </c>
      <c r="AS23" s="79">
        <v>0</v>
      </c>
      <c r="AT23" s="79">
        <v>0</v>
      </c>
      <c r="AU23" s="79">
        <v>0</v>
      </c>
      <c r="AV23" s="79">
        <v>0</v>
      </c>
      <c r="AW23" s="79">
        <v>0</v>
      </c>
      <c r="AX23" s="79">
        <v>0</v>
      </c>
      <c r="AY23" s="79">
        <v>0</v>
      </c>
      <c r="AZ23" s="79">
        <v>0</v>
      </c>
      <c r="BA23" s="79">
        <v>0</v>
      </c>
      <c r="BB23" s="79">
        <v>0</v>
      </c>
      <c r="BC23" s="79">
        <v>0</v>
      </c>
      <c r="BD23" s="79">
        <v>0</v>
      </c>
      <c r="BE23" s="79">
        <v>0</v>
      </c>
      <c r="BF23" s="79">
        <v>0</v>
      </c>
      <c r="BG23" s="79">
        <v>0</v>
      </c>
      <c r="BH23" s="79">
        <v>0</v>
      </c>
      <c r="BI23" s="79">
        <v>0</v>
      </c>
      <c r="BJ23" s="79">
        <v>0</v>
      </c>
      <c r="BK23" s="79">
        <f t="shared" si="7"/>
        <v>4787.6708703959684</v>
      </c>
      <c r="BL23" s="79">
        <v>14.117698000000001</v>
      </c>
      <c r="BM23" s="79">
        <v>0</v>
      </c>
      <c r="BN23" s="79">
        <v>0</v>
      </c>
      <c r="BO23" s="79">
        <f t="shared" si="15"/>
        <v>14.117698000000001</v>
      </c>
      <c r="BP23" s="79">
        <v>4801.7885683959685</v>
      </c>
      <c r="BQ23" s="79">
        <v>2334.5633558819709</v>
      </c>
      <c r="BR23" s="79">
        <v>4476.7117326967282</v>
      </c>
      <c r="BS23" s="79">
        <f t="shared" si="6"/>
        <v>6811.2750885786991</v>
      </c>
      <c r="BT23" s="79">
        <v>2.9080708565699075E-3</v>
      </c>
      <c r="BU23" s="79">
        <v>0</v>
      </c>
      <c r="BV23" s="79">
        <f t="shared" si="14"/>
        <v>2.9080708565699075E-3</v>
      </c>
      <c r="BW23" s="79">
        <f t="shared" si="8"/>
        <v>11613.066565045525</v>
      </c>
    </row>
    <row r="24" spans="1:75" ht="12.75" customHeight="1" x14ac:dyDescent="0.15">
      <c r="A24" s="46" t="s">
        <v>231</v>
      </c>
      <c r="B24" s="47" t="s">
        <v>232</v>
      </c>
      <c r="C24" s="79">
        <v>9842.0028401400396</v>
      </c>
      <c r="D24" s="79">
        <v>0</v>
      </c>
      <c r="E24" s="79">
        <v>0</v>
      </c>
      <c r="F24" s="79">
        <v>0</v>
      </c>
      <c r="G24" s="79">
        <v>0</v>
      </c>
      <c r="H24" s="79">
        <v>22.77885419534767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  <c r="AA24" s="79">
        <v>0</v>
      </c>
      <c r="AB24" s="79">
        <v>0</v>
      </c>
      <c r="AC24" s="79">
        <v>0</v>
      </c>
      <c r="AD24" s="79">
        <v>0</v>
      </c>
      <c r="AE24" s="79">
        <v>0</v>
      </c>
      <c r="AF24" s="79">
        <v>0</v>
      </c>
      <c r="AG24" s="79">
        <v>0</v>
      </c>
      <c r="AH24" s="79">
        <v>0</v>
      </c>
      <c r="AI24" s="79">
        <v>0</v>
      </c>
      <c r="AJ24" s="79">
        <v>0</v>
      </c>
      <c r="AK24" s="79">
        <v>0</v>
      </c>
      <c r="AL24" s="79">
        <v>0</v>
      </c>
      <c r="AM24" s="79">
        <v>0</v>
      </c>
      <c r="AN24" s="79">
        <v>0</v>
      </c>
      <c r="AO24" s="79">
        <v>0</v>
      </c>
      <c r="AP24" s="79">
        <v>0</v>
      </c>
      <c r="AQ24" s="79">
        <v>0</v>
      </c>
      <c r="AR24" s="79">
        <v>0</v>
      </c>
      <c r="AS24" s="79">
        <v>0</v>
      </c>
      <c r="AT24" s="79">
        <v>0</v>
      </c>
      <c r="AU24" s="79">
        <v>0</v>
      </c>
      <c r="AV24" s="79">
        <v>0</v>
      </c>
      <c r="AW24" s="79">
        <v>0</v>
      </c>
      <c r="AX24" s="79">
        <v>0</v>
      </c>
      <c r="AY24" s="79">
        <v>0</v>
      </c>
      <c r="AZ24" s="79">
        <v>0</v>
      </c>
      <c r="BA24" s="79">
        <v>0</v>
      </c>
      <c r="BB24" s="79">
        <v>0</v>
      </c>
      <c r="BC24" s="79">
        <v>0</v>
      </c>
      <c r="BD24" s="79">
        <v>0</v>
      </c>
      <c r="BE24" s="79">
        <v>0</v>
      </c>
      <c r="BF24" s="79">
        <v>0</v>
      </c>
      <c r="BG24" s="79">
        <v>0</v>
      </c>
      <c r="BH24" s="79">
        <v>0</v>
      </c>
      <c r="BI24" s="79">
        <v>0</v>
      </c>
      <c r="BJ24" s="79">
        <v>0</v>
      </c>
      <c r="BK24" s="79">
        <f t="shared" ref="BK24:BK54" si="16">SUM(C24:BJ24)</f>
        <v>9864.7816943353864</v>
      </c>
      <c r="BL24" s="79">
        <v>577.30101400000001</v>
      </c>
      <c r="BM24" s="79">
        <v>0</v>
      </c>
      <c r="BN24" s="79">
        <v>-69.680394125000007</v>
      </c>
      <c r="BO24" s="79">
        <f t="shared" si="15"/>
        <v>507.62061987499999</v>
      </c>
      <c r="BP24" s="79">
        <v>10372.402314210387</v>
      </c>
      <c r="BQ24" s="79">
        <v>203.77399236772513</v>
      </c>
      <c r="BR24" s="79">
        <v>3.0899275205858818</v>
      </c>
      <c r="BS24" s="79">
        <f t="shared" si="6"/>
        <v>206.86391988831102</v>
      </c>
      <c r="BT24" s="79">
        <v>1.6255780541588483</v>
      </c>
      <c r="BU24" s="79">
        <v>0</v>
      </c>
      <c r="BV24" s="79">
        <f t="shared" si="14"/>
        <v>1.6255780541588483</v>
      </c>
      <c r="BW24" s="79">
        <f t="shared" si="8"/>
        <v>10580.891812152857</v>
      </c>
    </row>
    <row r="25" spans="1:75" ht="12.75" customHeight="1" x14ac:dyDescent="0.15">
      <c r="A25" s="6" t="s">
        <v>8</v>
      </c>
      <c r="B25" s="7" t="s">
        <v>9</v>
      </c>
      <c r="C25" s="74">
        <v>0</v>
      </c>
      <c r="D25" s="74">
        <v>18300.553994051545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15.012927698423736</v>
      </c>
      <c r="AB25" s="74">
        <v>0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0</v>
      </c>
      <c r="AN25" s="74">
        <v>0</v>
      </c>
      <c r="AO25" s="74">
        <v>0</v>
      </c>
      <c r="AP25" s="74">
        <v>0</v>
      </c>
      <c r="AQ25" s="74">
        <v>0</v>
      </c>
      <c r="AR25" s="74">
        <v>0</v>
      </c>
      <c r="AS25" s="74">
        <v>0</v>
      </c>
      <c r="AT25" s="74">
        <v>0</v>
      </c>
      <c r="AU25" s="74">
        <v>0</v>
      </c>
      <c r="AV25" s="74">
        <v>0</v>
      </c>
      <c r="AW25" s="74">
        <v>0</v>
      </c>
      <c r="AX25" s="74">
        <v>0</v>
      </c>
      <c r="AY25" s="74">
        <v>0</v>
      </c>
      <c r="AZ25" s="74">
        <v>0</v>
      </c>
      <c r="BA25" s="74">
        <v>0</v>
      </c>
      <c r="BB25" s="74">
        <v>0</v>
      </c>
      <c r="BC25" s="74">
        <v>0</v>
      </c>
      <c r="BD25" s="74">
        <v>0</v>
      </c>
      <c r="BE25" s="74">
        <v>0</v>
      </c>
      <c r="BF25" s="74">
        <v>0</v>
      </c>
      <c r="BG25" s="74">
        <v>0</v>
      </c>
      <c r="BH25" s="74">
        <v>0</v>
      </c>
      <c r="BI25" s="74">
        <v>0</v>
      </c>
      <c r="BJ25" s="74">
        <v>0</v>
      </c>
      <c r="BK25" s="74">
        <f t="shared" si="16"/>
        <v>18315.566921749967</v>
      </c>
      <c r="BL25" s="74">
        <v>63.226534000000001</v>
      </c>
      <c r="BM25" s="74">
        <v>0</v>
      </c>
      <c r="BN25" s="74">
        <v>0</v>
      </c>
      <c r="BO25" s="74">
        <f t="shared" si="15"/>
        <v>63.226534000000001</v>
      </c>
      <c r="BP25" s="74">
        <v>18378.793455749968</v>
      </c>
      <c r="BQ25" s="74">
        <v>160.31895948930412</v>
      </c>
      <c r="BR25" s="74">
        <v>7.339190002832563E-3</v>
      </c>
      <c r="BS25" s="74">
        <f t="shared" si="6"/>
        <v>160.32629867930694</v>
      </c>
      <c r="BT25" s="74">
        <v>1074.7313658379662</v>
      </c>
      <c r="BU25" s="74">
        <v>0</v>
      </c>
      <c r="BV25" s="74">
        <f>BT25-BU25</f>
        <v>1074.7313658379662</v>
      </c>
      <c r="BW25" s="74">
        <f t="shared" si="8"/>
        <v>19613.851120267238</v>
      </c>
    </row>
    <row r="26" spans="1:75" ht="12.75" customHeight="1" x14ac:dyDescent="0.15">
      <c r="A26" s="6" t="s">
        <v>10</v>
      </c>
      <c r="B26" s="7" t="s">
        <v>11</v>
      </c>
      <c r="C26" s="74">
        <v>0</v>
      </c>
      <c r="D26" s="74">
        <v>0</v>
      </c>
      <c r="E26" s="74">
        <v>5466</v>
      </c>
      <c r="F26" s="74">
        <v>0</v>
      </c>
      <c r="G26" s="74">
        <v>0.7779604923162462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4">
        <v>0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0</v>
      </c>
      <c r="AN26" s="74">
        <v>0</v>
      </c>
      <c r="AO26" s="74">
        <v>0</v>
      </c>
      <c r="AP26" s="74">
        <v>0</v>
      </c>
      <c r="AQ26" s="74">
        <v>0</v>
      </c>
      <c r="AR26" s="74">
        <v>0</v>
      </c>
      <c r="AS26" s="74">
        <v>0</v>
      </c>
      <c r="AT26" s="74">
        <v>0</v>
      </c>
      <c r="AU26" s="74">
        <v>0</v>
      </c>
      <c r="AV26" s="74">
        <v>0</v>
      </c>
      <c r="AW26" s="74">
        <v>0</v>
      </c>
      <c r="AX26" s="74">
        <v>0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>
        <v>0</v>
      </c>
      <c r="BH26" s="74">
        <v>0</v>
      </c>
      <c r="BI26" s="74">
        <v>0</v>
      </c>
      <c r="BJ26" s="74">
        <v>0</v>
      </c>
      <c r="BK26" s="74">
        <f t="shared" si="16"/>
        <v>5466.7779604923162</v>
      </c>
      <c r="BL26" s="74">
        <v>953.88078300000006</v>
      </c>
      <c r="BM26" s="74">
        <v>0</v>
      </c>
      <c r="BN26" s="74">
        <v>-0.18648575000000003</v>
      </c>
      <c r="BO26" s="74">
        <f t="shared" si="15"/>
        <v>953.69429725000009</v>
      </c>
      <c r="BP26" s="74">
        <v>6420.4722577423163</v>
      </c>
      <c r="BQ26" s="74">
        <v>108.87812372731277</v>
      </c>
      <c r="BR26" s="74">
        <v>7.2952733438800266E-2</v>
      </c>
      <c r="BS26" s="74">
        <f t="shared" si="6"/>
        <v>108.95107646075157</v>
      </c>
      <c r="BT26" s="74">
        <v>24.395185272998045</v>
      </c>
      <c r="BU26" s="74">
        <v>0</v>
      </c>
      <c r="BV26" s="74">
        <f>BT26-BU26</f>
        <v>24.395185272998045</v>
      </c>
      <c r="BW26" s="74">
        <f t="shared" si="8"/>
        <v>6553.8185194760654</v>
      </c>
    </row>
    <row r="27" spans="1:75" ht="12.75" customHeight="1" x14ac:dyDescent="0.15">
      <c r="A27" s="4" t="s">
        <v>12</v>
      </c>
      <c r="B27" s="5" t="s">
        <v>13</v>
      </c>
      <c r="C27" s="73">
        <f>C28+C29+C30+C31+C32+C33+C34</f>
        <v>0</v>
      </c>
      <c r="D27" s="73">
        <f t="shared" ref="D27:BJ27" si="17">D28+D29+D30+D31+D32+D33+D34</f>
        <v>0</v>
      </c>
      <c r="E27" s="73">
        <f t="shared" si="17"/>
        <v>0</v>
      </c>
      <c r="F27" s="73">
        <f t="shared" si="17"/>
        <v>8751</v>
      </c>
      <c r="G27" s="73">
        <f t="shared" si="17"/>
        <v>0</v>
      </c>
      <c r="H27" s="73">
        <f t="shared" si="17"/>
        <v>50.175887049478156</v>
      </c>
      <c r="I27" s="73">
        <f t="shared" si="17"/>
        <v>0</v>
      </c>
      <c r="J27" s="73">
        <f t="shared" si="17"/>
        <v>0</v>
      </c>
      <c r="K27" s="73">
        <f t="shared" si="17"/>
        <v>0</v>
      </c>
      <c r="L27" s="73">
        <f t="shared" si="17"/>
        <v>0</v>
      </c>
      <c r="M27" s="73">
        <f t="shared" si="17"/>
        <v>0</v>
      </c>
      <c r="N27" s="73">
        <f t="shared" si="17"/>
        <v>0</v>
      </c>
      <c r="O27" s="73">
        <f t="shared" si="17"/>
        <v>0</v>
      </c>
      <c r="P27" s="73">
        <f t="shared" si="17"/>
        <v>395.67327109696254</v>
      </c>
      <c r="Q27" s="73">
        <f t="shared" si="17"/>
        <v>5.2149000034385731E-2</v>
      </c>
      <c r="R27" s="73">
        <f t="shared" si="17"/>
        <v>0</v>
      </c>
      <c r="S27" s="73">
        <f t="shared" si="17"/>
        <v>0</v>
      </c>
      <c r="T27" s="73">
        <f t="shared" si="17"/>
        <v>3655.1061617137898</v>
      </c>
      <c r="U27" s="73">
        <f t="shared" si="17"/>
        <v>0</v>
      </c>
      <c r="V27" s="73">
        <f t="shared" si="17"/>
        <v>0</v>
      </c>
      <c r="W27" s="73">
        <f t="shared" si="17"/>
        <v>0</v>
      </c>
      <c r="X27" s="73">
        <f t="shared" si="17"/>
        <v>0</v>
      </c>
      <c r="Y27" s="73">
        <f t="shared" si="17"/>
        <v>0</v>
      </c>
      <c r="Z27" s="73">
        <f t="shared" si="17"/>
        <v>0</v>
      </c>
      <c r="AA27" s="73">
        <f t="shared" si="17"/>
        <v>0</v>
      </c>
      <c r="AB27" s="73">
        <f t="shared" si="17"/>
        <v>10.595650925019292</v>
      </c>
      <c r="AC27" s="73">
        <f t="shared" si="17"/>
        <v>28874.94221497577</v>
      </c>
      <c r="AD27" s="73">
        <f t="shared" si="17"/>
        <v>876.40300000000002</v>
      </c>
      <c r="AE27" s="73">
        <f t="shared" si="17"/>
        <v>0</v>
      </c>
      <c r="AF27" s="73">
        <f t="shared" si="17"/>
        <v>0</v>
      </c>
      <c r="AG27" s="73">
        <f t="shared" si="17"/>
        <v>0</v>
      </c>
      <c r="AH27" s="73">
        <f t="shared" si="17"/>
        <v>0</v>
      </c>
      <c r="AI27" s="73">
        <f t="shared" si="17"/>
        <v>0</v>
      </c>
      <c r="AJ27" s="73">
        <f t="shared" si="17"/>
        <v>0</v>
      </c>
      <c r="AK27" s="73">
        <f t="shared" si="17"/>
        <v>0</v>
      </c>
      <c r="AL27" s="73">
        <f t="shared" si="17"/>
        <v>0</v>
      </c>
      <c r="AM27" s="73">
        <f t="shared" si="17"/>
        <v>0</v>
      </c>
      <c r="AN27" s="73">
        <f t="shared" si="17"/>
        <v>0</v>
      </c>
      <c r="AO27" s="73">
        <f t="shared" si="17"/>
        <v>0</v>
      </c>
      <c r="AP27" s="73">
        <f t="shared" si="17"/>
        <v>0</v>
      </c>
      <c r="AQ27" s="73">
        <f t="shared" si="17"/>
        <v>0</v>
      </c>
      <c r="AR27" s="73">
        <f t="shared" si="17"/>
        <v>0</v>
      </c>
      <c r="AS27" s="73">
        <f t="shared" si="17"/>
        <v>0</v>
      </c>
      <c r="AT27" s="73">
        <f t="shared" si="17"/>
        <v>0</v>
      </c>
      <c r="AU27" s="73">
        <f t="shared" si="17"/>
        <v>0</v>
      </c>
      <c r="AV27" s="73">
        <f t="shared" si="17"/>
        <v>0</v>
      </c>
      <c r="AW27" s="73">
        <f t="shared" si="17"/>
        <v>0</v>
      </c>
      <c r="AX27" s="73">
        <f t="shared" si="17"/>
        <v>0</v>
      </c>
      <c r="AY27" s="73">
        <f t="shared" si="17"/>
        <v>0</v>
      </c>
      <c r="AZ27" s="73">
        <f t="shared" si="17"/>
        <v>0</v>
      </c>
      <c r="BA27" s="73">
        <f t="shared" si="17"/>
        <v>0</v>
      </c>
      <c r="BB27" s="73">
        <f t="shared" si="17"/>
        <v>0</v>
      </c>
      <c r="BC27" s="73">
        <f t="shared" si="17"/>
        <v>0</v>
      </c>
      <c r="BD27" s="73">
        <f t="shared" si="17"/>
        <v>0</v>
      </c>
      <c r="BE27" s="73">
        <f t="shared" si="17"/>
        <v>0</v>
      </c>
      <c r="BF27" s="73">
        <f t="shared" si="17"/>
        <v>0</v>
      </c>
      <c r="BG27" s="73">
        <f t="shared" si="17"/>
        <v>0</v>
      </c>
      <c r="BH27" s="73">
        <f t="shared" si="17"/>
        <v>0</v>
      </c>
      <c r="BI27" s="73">
        <f t="shared" si="17"/>
        <v>0</v>
      </c>
      <c r="BJ27" s="73">
        <f t="shared" si="17"/>
        <v>0</v>
      </c>
      <c r="BK27" s="73">
        <f t="shared" si="16"/>
        <v>42613.948334761051</v>
      </c>
      <c r="BL27" s="73">
        <f>SUM(BL28:BL34)</f>
        <v>4524.3995699999996</v>
      </c>
      <c r="BM27" s="73">
        <f t="shared" ref="BM27:BN27" si="18">SUM(BM28:BM34)</f>
        <v>3707.0652485000001</v>
      </c>
      <c r="BN27" s="73">
        <f t="shared" si="18"/>
        <v>-2.3877546249999999</v>
      </c>
      <c r="BO27" s="73">
        <f>SUM(BO28:BO34)</f>
        <v>8229.077063875</v>
      </c>
      <c r="BP27" s="73">
        <f t="shared" si="5"/>
        <v>50843.025398636048</v>
      </c>
      <c r="BQ27" s="73">
        <f>SUM(BQ28:BQ34)</f>
        <v>3526.5593131611399</v>
      </c>
      <c r="BR27" s="73">
        <f t="shared" ref="BR27:BV27" si="19">SUM(BR28:BR34)</f>
        <v>81.724832801566521</v>
      </c>
      <c r="BS27" s="73">
        <f t="shared" si="19"/>
        <v>3608.2841459627061</v>
      </c>
      <c r="BT27" s="73">
        <f t="shared" si="19"/>
        <v>963.85312469434575</v>
      </c>
      <c r="BU27" s="73">
        <f t="shared" si="19"/>
        <v>0</v>
      </c>
      <c r="BV27" s="73">
        <f t="shared" si="19"/>
        <v>963.85312469434575</v>
      </c>
      <c r="BW27" s="73">
        <f t="shared" si="8"/>
        <v>55415.162669293102</v>
      </c>
    </row>
    <row r="28" spans="1:75" ht="12.75" customHeight="1" x14ac:dyDescent="0.15">
      <c r="A28" s="6" t="s">
        <v>14</v>
      </c>
      <c r="B28" s="7" t="s">
        <v>15</v>
      </c>
      <c r="C28" s="74">
        <v>0</v>
      </c>
      <c r="D28" s="74">
        <v>0</v>
      </c>
      <c r="E28" s="74">
        <v>0</v>
      </c>
      <c r="F28" s="74">
        <v>500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0</v>
      </c>
      <c r="AM28" s="74">
        <v>0</v>
      </c>
      <c r="AN28" s="74">
        <v>0</v>
      </c>
      <c r="AO28" s="74">
        <v>0</v>
      </c>
      <c r="AP28" s="74">
        <v>0</v>
      </c>
      <c r="AQ28" s="74">
        <v>0</v>
      </c>
      <c r="AR28" s="74">
        <v>0</v>
      </c>
      <c r="AS28" s="74">
        <v>0</v>
      </c>
      <c r="AT28" s="74">
        <v>0</v>
      </c>
      <c r="AU28" s="74">
        <v>0</v>
      </c>
      <c r="AV28" s="74">
        <v>0</v>
      </c>
      <c r="AW28" s="74">
        <v>0</v>
      </c>
      <c r="AX28" s="74">
        <v>0</v>
      </c>
      <c r="AY28" s="74">
        <v>0</v>
      </c>
      <c r="AZ28" s="74">
        <v>0</v>
      </c>
      <c r="BA28" s="74">
        <v>0</v>
      </c>
      <c r="BB28" s="74">
        <v>0</v>
      </c>
      <c r="BC28" s="74">
        <v>0</v>
      </c>
      <c r="BD28" s="74">
        <v>0</v>
      </c>
      <c r="BE28" s="74">
        <v>0</v>
      </c>
      <c r="BF28" s="74">
        <v>0</v>
      </c>
      <c r="BG28" s="74">
        <v>0</v>
      </c>
      <c r="BH28" s="74">
        <v>0</v>
      </c>
      <c r="BI28" s="74">
        <v>0</v>
      </c>
      <c r="BJ28" s="74">
        <v>0</v>
      </c>
      <c r="BK28" s="74">
        <f t="shared" si="16"/>
        <v>500</v>
      </c>
      <c r="BL28" s="74">
        <v>2548.8794250000001</v>
      </c>
      <c r="BM28" s="74">
        <v>0</v>
      </c>
      <c r="BN28" s="74">
        <v>0</v>
      </c>
      <c r="BO28" s="74">
        <f>BL28+BM28+BN28</f>
        <v>2548.8794250000001</v>
      </c>
      <c r="BP28" s="74">
        <f t="shared" si="5"/>
        <v>3048.8794250000001</v>
      </c>
      <c r="BQ28" s="74">
        <v>1549.5008</v>
      </c>
      <c r="BR28" s="74">
        <v>50</v>
      </c>
      <c r="BS28" s="74">
        <f t="shared" si="6"/>
        <v>1599.5008</v>
      </c>
      <c r="BT28" s="74">
        <v>290.03118100396642</v>
      </c>
      <c r="BU28" s="74">
        <v>0</v>
      </c>
      <c r="BV28" s="74">
        <f>BT28-BU28</f>
        <v>290.03118100396642</v>
      </c>
      <c r="BW28" s="74">
        <f t="shared" si="8"/>
        <v>4938.4114060039665</v>
      </c>
    </row>
    <row r="29" spans="1:75" ht="12.75" customHeight="1" x14ac:dyDescent="0.15">
      <c r="A29" s="6" t="s">
        <v>16</v>
      </c>
      <c r="B29" s="7" t="s">
        <v>17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2393.3712115046701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4">
        <v>0</v>
      </c>
      <c r="AP29" s="74">
        <v>0</v>
      </c>
      <c r="AQ29" s="74">
        <v>0</v>
      </c>
      <c r="AR29" s="74">
        <v>0</v>
      </c>
      <c r="AS29" s="74">
        <v>0</v>
      </c>
      <c r="AT29" s="74">
        <v>0</v>
      </c>
      <c r="AU29" s="74">
        <v>0</v>
      </c>
      <c r="AV29" s="74">
        <v>0</v>
      </c>
      <c r="AW29" s="74">
        <v>0</v>
      </c>
      <c r="AX29" s="74">
        <v>0</v>
      </c>
      <c r="AY29" s="74">
        <v>0</v>
      </c>
      <c r="AZ29" s="74">
        <v>0</v>
      </c>
      <c r="BA29" s="74">
        <v>0</v>
      </c>
      <c r="BB29" s="74">
        <v>0</v>
      </c>
      <c r="BC29" s="74">
        <v>0</v>
      </c>
      <c r="BD29" s="74">
        <v>0</v>
      </c>
      <c r="BE29" s="74">
        <v>0</v>
      </c>
      <c r="BF29" s="74">
        <v>0</v>
      </c>
      <c r="BG29" s="74">
        <v>0</v>
      </c>
      <c r="BH29" s="74">
        <v>0</v>
      </c>
      <c r="BI29" s="74">
        <v>0</v>
      </c>
      <c r="BJ29" s="74">
        <v>0</v>
      </c>
      <c r="BK29" s="74">
        <f t="shared" si="16"/>
        <v>2393.3712115046701</v>
      </c>
      <c r="BL29" s="74">
        <v>0.117787</v>
      </c>
      <c r="BM29" s="74">
        <v>0</v>
      </c>
      <c r="BN29" s="74">
        <v>0</v>
      </c>
      <c r="BO29" s="74">
        <f t="shared" ref="BO29:BO34" si="20">BL29+BM29+BN29</f>
        <v>0.117787</v>
      </c>
      <c r="BP29" s="74">
        <f t="shared" si="5"/>
        <v>2393.4889985046702</v>
      </c>
      <c r="BQ29" s="74">
        <v>0</v>
      </c>
      <c r="BR29" s="74">
        <v>0</v>
      </c>
      <c r="BS29" s="74">
        <f t="shared" si="6"/>
        <v>0</v>
      </c>
      <c r="BT29" s="74">
        <v>1.8358317077090583E-2</v>
      </c>
      <c r="BU29" s="74">
        <v>0</v>
      </c>
      <c r="BV29" s="74">
        <f t="shared" ref="BV29:BV34" si="21">BT29-BU29</f>
        <v>1.8358317077090583E-2</v>
      </c>
      <c r="BW29" s="74">
        <f t="shared" si="8"/>
        <v>2393.5073568217472</v>
      </c>
    </row>
    <row r="30" spans="1:75" ht="12.75" customHeight="1" x14ac:dyDescent="0.15">
      <c r="A30" s="6" t="s">
        <v>19</v>
      </c>
      <c r="B30" s="7" t="s">
        <v>20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74">
        <v>0</v>
      </c>
      <c r="AE30" s="74">
        <v>0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74">
        <v>0</v>
      </c>
      <c r="AN30" s="74">
        <v>0</v>
      </c>
      <c r="AO30" s="74">
        <v>0</v>
      </c>
      <c r="AP30" s="74">
        <v>0</v>
      </c>
      <c r="AQ30" s="74">
        <v>0</v>
      </c>
      <c r="AR30" s="74">
        <v>0</v>
      </c>
      <c r="AS30" s="74">
        <v>0</v>
      </c>
      <c r="AT30" s="74">
        <v>0</v>
      </c>
      <c r="AU30" s="74">
        <v>0</v>
      </c>
      <c r="AV30" s="74">
        <v>0</v>
      </c>
      <c r="AW30" s="74">
        <v>0</v>
      </c>
      <c r="AX30" s="74">
        <v>0</v>
      </c>
      <c r="AY30" s="74">
        <v>0</v>
      </c>
      <c r="AZ30" s="74">
        <v>0</v>
      </c>
      <c r="BA30" s="74">
        <v>0</v>
      </c>
      <c r="BB30" s="74">
        <v>0</v>
      </c>
      <c r="BC30" s="74">
        <v>0</v>
      </c>
      <c r="BD30" s="74">
        <v>0</v>
      </c>
      <c r="BE30" s="74">
        <v>0</v>
      </c>
      <c r="BF30" s="74">
        <v>0</v>
      </c>
      <c r="BG30" s="74">
        <v>0</v>
      </c>
      <c r="BH30" s="74">
        <v>0</v>
      </c>
      <c r="BI30" s="74">
        <v>0</v>
      </c>
      <c r="BJ30" s="74">
        <v>0</v>
      </c>
      <c r="BK30" s="74">
        <f t="shared" si="16"/>
        <v>0</v>
      </c>
      <c r="BL30" s="74">
        <v>72.185912999999999</v>
      </c>
      <c r="BM30" s="74">
        <v>0</v>
      </c>
      <c r="BN30" s="74">
        <v>0</v>
      </c>
      <c r="BO30" s="74">
        <f t="shared" si="20"/>
        <v>72.185912999999999</v>
      </c>
      <c r="BP30" s="74">
        <f t="shared" si="5"/>
        <v>72.185912999999999</v>
      </c>
      <c r="BQ30" s="74">
        <v>108</v>
      </c>
      <c r="BR30" s="74">
        <v>13.787955171508994</v>
      </c>
      <c r="BS30" s="74">
        <f t="shared" si="6"/>
        <v>121.787955171509</v>
      </c>
      <c r="BT30" s="74">
        <v>10.597330482360404</v>
      </c>
      <c r="BU30" s="74">
        <v>0</v>
      </c>
      <c r="BV30" s="74">
        <f t="shared" si="21"/>
        <v>10.597330482360404</v>
      </c>
      <c r="BW30" s="74">
        <f t="shared" si="8"/>
        <v>204.5711986538694</v>
      </c>
    </row>
    <row r="31" spans="1:75" ht="12.75" customHeight="1" x14ac:dyDescent="0.15">
      <c r="A31" s="6" t="s">
        <v>21</v>
      </c>
      <c r="B31" s="7" t="s">
        <v>22</v>
      </c>
      <c r="C31" s="74">
        <v>0</v>
      </c>
      <c r="D31" s="74">
        <v>0</v>
      </c>
      <c r="E31" s="74">
        <v>0</v>
      </c>
      <c r="F31" s="74">
        <v>8227.6608444187386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395.67327109696254</v>
      </c>
      <c r="Q31" s="74">
        <v>0</v>
      </c>
      <c r="R31" s="74">
        <v>0</v>
      </c>
      <c r="S31" s="74">
        <v>0</v>
      </c>
      <c r="T31" s="74">
        <v>3652.4106568431598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4">
        <v>0</v>
      </c>
      <c r="AP31" s="74">
        <v>0</v>
      </c>
      <c r="AQ31" s="74">
        <v>0</v>
      </c>
      <c r="AR31" s="74">
        <v>0</v>
      </c>
      <c r="AS31" s="74">
        <v>0</v>
      </c>
      <c r="AT31" s="74">
        <v>0</v>
      </c>
      <c r="AU31" s="74">
        <v>0</v>
      </c>
      <c r="AV31" s="74">
        <v>0</v>
      </c>
      <c r="AW31" s="74">
        <v>0</v>
      </c>
      <c r="AX31" s="74">
        <v>0</v>
      </c>
      <c r="AY31" s="74">
        <v>0</v>
      </c>
      <c r="AZ31" s="74">
        <v>0</v>
      </c>
      <c r="BA31" s="74">
        <v>0</v>
      </c>
      <c r="BB31" s="74">
        <v>0</v>
      </c>
      <c r="BC31" s="74">
        <v>0</v>
      </c>
      <c r="BD31" s="74">
        <v>0</v>
      </c>
      <c r="BE31" s="74">
        <v>0</v>
      </c>
      <c r="BF31" s="74">
        <v>0</v>
      </c>
      <c r="BG31" s="74">
        <v>0</v>
      </c>
      <c r="BH31" s="74">
        <v>0</v>
      </c>
      <c r="BI31" s="74">
        <v>0</v>
      </c>
      <c r="BJ31" s="74">
        <v>0</v>
      </c>
      <c r="BK31" s="74">
        <f t="shared" si="16"/>
        <v>12275.744772358861</v>
      </c>
      <c r="BL31" s="74">
        <v>1196.0105570000001</v>
      </c>
      <c r="BM31" s="74">
        <v>0</v>
      </c>
      <c r="BN31" s="74">
        <v>-2.3877546249999999</v>
      </c>
      <c r="BO31" s="74">
        <f t="shared" si="20"/>
        <v>1193.622802375</v>
      </c>
      <c r="BP31" s="74">
        <f t="shared" si="5"/>
        <v>13469.36757473386</v>
      </c>
      <c r="BQ31" s="74">
        <v>525</v>
      </c>
      <c r="BR31" s="74">
        <v>5.3798157056991531</v>
      </c>
      <c r="BS31" s="74">
        <f t="shared" si="6"/>
        <v>530.37981570569912</v>
      </c>
      <c r="BT31" s="74">
        <v>176.55931569274202</v>
      </c>
      <c r="BU31" s="74">
        <v>0</v>
      </c>
      <c r="BV31" s="74">
        <f t="shared" si="21"/>
        <v>176.55931569274202</v>
      </c>
      <c r="BW31" s="74">
        <f t="shared" si="8"/>
        <v>14176.306706132302</v>
      </c>
    </row>
    <row r="32" spans="1:75" ht="12.75" customHeight="1" x14ac:dyDescent="0.15">
      <c r="A32" s="6" t="s">
        <v>23</v>
      </c>
      <c r="B32" s="7" t="s">
        <v>24</v>
      </c>
      <c r="C32" s="74">
        <v>0</v>
      </c>
      <c r="D32" s="74">
        <v>0</v>
      </c>
      <c r="E32" s="74">
        <v>0</v>
      </c>
      <c r="F32" s="74">
        <v>23.339155581261025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5.2149000034385731E-2</v>
      </c>
      <c r="R32" s="74">
        <v>0</v>
      </c>
      <c r="S32" s="74">
        <v>0</v>
      </c>
      <c r="T32" s="74">
        <v>2.695504870629807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10.595650925019292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0</v>
      </c>
      <c r="AN32" s="74">
        <v>0</v>
      </c>
      <c r="AO32" s="74">
        <v>0</v>
      </c>
      <c r="AP32" s="74">
        <v>0</v>
      </c>
      <c r="AQ32" s="74">
        <v>0</v>
      </c>
      <c r="AR32" s="74">
        <v>0</v>
      </c>
      <c r="AS32" s="74">
        <v>0</v>
      </c>
      <c r="AT32" s="74">
        <v>0</v>
      </c>
      <c r="AU32" s="74">
        <v>0</v>
      </c>
      <c r="AV32" s="74">
        <v>0</v>
      </c>
      <c r="AW32" s="74">
        <v>0</v>
      </c>
      <c r="AX32" s="74">
        <v>0</v>
      </c>
      <c r="AY32" s="74">
        <v>0</v>
      </c>
      <c r="AZ32" s="74">
        <v>0</v>
      </c>
      <c r="BA32" s="74">
        <v>0</v>
      </c>
      <c r="BB32" s="74">
        <v>0</v>
      </c>
      <c r="BC32" s="74">
        <v>0</v>
      </c>
      <c r="BD32" s="74">
        <v>0</v>
      </c>
      <c r="BE32" s="74">
        <v>0</v>
      </c>
      <c r="BF32" s="74">
        <v>0</v>
      </c>
      <c r="BG32" s="74">
        <v>0</v>
      </c>
      <c r="BH32" s="74">
        <v>0</v>
      </c>
      <c r="BI32" s="74">
        <v>0</v>
      </c>
      <c r="BJ32" s="74">
        <v>0</v>
      </c>
      <c r="BK32" s="74">
        <f t="shared" si="16"/>
        <v>36.682460376944512</v>
      </c>
      <c r="BL32" s="74">
        <v>706.58997499999998</v>
      </c>
      <c r="BM32" s="74">
        <v>0</v>
      </c>
      <c r="BN32" s="74">
        <v>0</v>
      </c>
      <c r="BO32" s="74">
        <f t="shared" si="20"/>
        <v>706.58997499999998</v>
      </c>
      <c r="BP32" s="74">
        <f t="shared" si="5"/>
        <v>743.27243537694449</v>
      </c>
      <c r="BQ32" s="74">
        <v>1344.0585131611401</v>
      </c>
      <c r="BR32" s="74">
        <v>12.557061924358367</v>
      </c>
      <c r="BS32" s="74">
        <f t="shared" si="6"/>
        <v>1356.6155750854984</v>
      </c>
      <c r="BT32" s="74">
        <v>108.25045961208986</v>
      </c>
      <c r="BU32" s="74">
        <v>0</v>
      </c>
      <c r="BV32" s="74">
        <f t="shared" si="21"/>
        <v>108.25045961208986</v>
      </c>
      <c r="BW32" s="74">
        <f t="shared" si="8"/>
        <v>2208.138470074533</v>
      </c>
    </row>
    <row r="33" spans="1:75" ht="12.75" customHeight="1" x14ac:dyDescent="0.15">
      <c r="A33" s="6" t="s">
        <v>25</v>
      </c>
      <c r="B33" s="7" t="s">
        <v>26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26481.571003471101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4">
        <v>0</v>
      </c>
      <c r="AP33" s="74">
        <v>0</v>
      </c>
      <c r="AQ33" s="74">
        <v>0</v>
      </c>
      <c r="AR33" s="74">
        <v>0</v>
      </c>
      <c r="AS33" s="74">
        <v>0</v>
      </c>
      <c r="AT33" s="74">
        <v>0</v>
      </c>
      <c r="AU33" s="74">
        <v>0</v>
      </c>
      <c r="AV33" s="74">
        <v>0</v>
      </c>
      <c r="AW33" s="74">
        <v>0</v>
      </c>
      <c r="AX33" s="74">
        <v>0</v>
      </c>
      <c r="AY33" s="74">
        <v>0</v>
      </c>
      <c r="AZ33" s="74">
        <v>0</v>
      </c>
      <c r="BA33" s="74">
        <v>0</v>
      </c>
      <c r="BB33" s="74">
        <v>0</v>
      </c>
      <c r="BC33" s="74">
        <v>0</v>
      </c>
      <c r="BD33" s="74">
        <v>0</v>
      </c>
      <c r="BE33" s="74">
        <v>0</v>
      </c>
      <c r="BF33" s="74">
        <v>0</v>
      </c>
      <c r="BG33" s="74">
        <v>0</v>
      </c>
      <c r="BH33" s="74">
        <v>0</v>
      </c>
      <c r="BI33" s="74">
        <v>0</v>
      </c>
      <c r="BJ33" s="74">
        <v>0</v>
      </c>
      <c r="BK33" s="74">
        <f t="shared" si="16"/>
        <v>26481.571003471101</v>
      </c>
      <c r="BL33" s="74">
        <v>0.61591300000000004</v>
      </c>
      <c r="BM33" s="74">
        <v>3707.0652485000001</v>
      </c>
      <c r="BN33" s="74">
        <v>0</v>
      </c>
      <c r="BO33" s="74">
        <f t="shared" si="20"/>
        <v>3707.6811615000001</v>
      </c>
      <c r="BP33" s="74">
        <f t="shared" si="5"/>
        <v>30189.252164971102</v>
      </c>
      <c r="BQ33" s="74">
        <v>0</v>
      </c>
      <c r="BR33" s="74">
        <v>0</v>
      </c>
      <c r="BS33" s="74">
        <f t="shared" si="6"/>
        <v>0</v>
      </c>
      <c r="BT33" s="74">
        <v>378.39647958610999</v>
      </c>
      <c r="BU33" s="74">
        <v>0</v>
      </c>
      <c r="BV33" s="74">
        <f t="shared" si="21"/>
        <v>378.39647958610999</v>
      </c>
      <c r="BW33" s="74">
        <f t="shared" si="8"/>
        <v>30567.648644557212</v>
      </c>
    </row>
    <row r="34" spans="1:75" ht="12.75" customHeight="1" x14ac:dyDescent="0.15">
      <c r="A34" s="6" t="s">
        <v>27</v>
      </c>
      <c r="B34" s="7" t="s">
        <v>28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50.175887049478156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876.40300000000002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0</v>
      </c>
      <c r="AN34" s="74">
        <v>0</v>
      </c>
      <c r="AO34" s="74">
        <v>0</v>
      </c>
      <c r="AP34" s="74">
        <v>0</v>
      </c>
      <c r="AQ34" s="74">
        <v>0</v>
      </c>
      <c r="AR34" s="74">
        <v>0</v>
      </c>
      <c r="AS34" s="74">
        <v>0</v>
      </c>
      <c r="AT34" s="74">
        <v>0</v>
      </c>
      <c r="AU34" s="74">
        <v>0</v>
      </c>
      <c r="AV34" s="74">
        <v>0</v>
      </c>
      <c r="AW34" s="74">
        <v>0</v>
      </c>
      <c r="AX34" s="74">
        <v>0</v>
      </c>
      <c r="AY34" s="74">
        <v>0</v>
      </c>
      <c r="AZ34" s="74">
        <v>0</v>
      </c>
      <c r="BA34" s="74">
        <v>0</v>
      </c>
      <c r="BB34" s="74">
        <v>0</v>
      </c>
      <c r="BC34" s="74">
        <v>0</v>
      </c>
      <c r="BD34" s="74">
        <v>0</v>
      </c>
      <c r="BE34" s="74">
        <v>0</v>
      </c>
      <c r="BF34" s="74">
        <v>0</v>
      </c>
      <c r="BG34" s="74">
        <v>0</v>
      </c>
      <c r="BH34" s="74">
        <v>0</v>
      </c>
      <c r="BI34" s="74">
        <v>0</v>
      </c>
      <c r="BJ34" s="74">
        <v>0</v>
      </c>
      <c r="BK34" s="74">
        <f t="shared" si="16"/>
        <v>926.57888704947823</v>
      </c>
      <c r="BL34" s="74">
        <v>0</v>
      </c>
      <c r="BM34" s="74">
        <v>0</v>
      </c>
      <c r="BN34" s="74">
        <v>0</v>
      </c>
      <c r="BO34" s="74">
        <f t="shared" si="20"/>
        <v>0</v>
      </c>
      <c r="BP34" s="74">
        <f t="shared" si="5"/>
        <v>926.57888704947823</v>
      </c>
      <c r="BQ34" s="74">
        <v>0</v>
      </c>
      <c r="BR34" s="74">
        <v>0</v>
      </c>
      <c r="BS34" s="74">
        <f t="shared" si="6"/>
        <v>0</v>
      </c>
      <c r="BT34" s="74">
        <v>0</v>
      </c>
      <c r="BU34" s="74">
        <v>0</v>
      </c>
      <c r="BV34" s="74">
        <f t="shared" si="21"/>
        <v>0</v>
      </c>
      <c r="BW34" s="74">
        <f t="shared" si="8"/>
        <v>926.57888704947823</v>
      </c>
    </row>
    <row r="35" spans="1:75" ht="12.75" customHeight="1" x14ac:dyDescent="0.15">
      <c r="A35" s="4" t="s">
        <v>29</v>
      </c>
      <c r="B35" s="5" t="s">
        <v>30</v>
      </c>
      <c r="C35" s="73">
        <f t="shared" ref="C35:BJ35" si="22">C36+C37+C38+C39+C40+C41+C42+C43+C44</f>
        <v>0</v>
      </c>
      <c r="D35" s="73">
        <f t="shared" si="22"/>
        <v>0</v>
      </c>
      <c r="E35" s="73">
        <f t="shared" si="22"/>
        <v>0</v>
      </c>
      <c r="F35" s="73">
        <f t="shared" si="22"/>
        <v>0</v>
      </c>
      <c r="G35" s="73">
        <f t="shared" si="22"/>
        <v>77007.629978090612</v>
      </c>
      <c r="H35" s="73">
        <f t="shared" si="22"/>
        <v>20268.468568952132</v>
      </c>
      <c r="I35" s="73">
        <f t="shared" si="22"/>
        <v>11405.254301258437</v>
      </c>
      <c r="J35" s="73">
        <f t="shared" si="22"/>
        <v>10519.592035919963</v>
      </c>
      <c r="K35" s="73">
        <f t="shared" si="22"/>
        <v>2145.4346535621858</v>
      </c>
      <c r="L35" s="73">
        <f t="shared" si="22"/>
        <v>2452.5834604289348</v>
      </c>
      <c r="M35" s="73">
        <f t="shared" si="22"/>
        <v>92.550719032013134</v>
      </c>
      <c r="N35" s="73">
        <f t="shared" si="22"/>
        <v>20.28205216873603</v>
      </c>
      <c r="O35" s="73">
        <f t="shared" si="22"/>
        <v>0</v>
      </c>
      <c r="P35" s="73">
        <f t="shared" si="22"/>
        <v>0</v>
      </c>
      <c r="Q35" s="73">
        <f t="shared" si="22"/>
        <v>364.48057561730803</v>
      </c>
      <c r="R35" s="73">
        <f t="shared" si="22"/>
        <v>0</v>
      </c>
      <c r="S35" s="73">
        <f t="shared" si="22"/>
        <v>2483.5698178785274</v>
      </c>
      <c r="T35" s="73">
        <f t="shared" si="22"/>
        <v>4011.0521684007304</v>
      </c>
      <c r="U35" s="73">
        <f t="shared" si="22"/>
        <v>0</v>
      </c>
      <c r="V35" s="73">
        <f t="shared" si="22"/>
        <v>3.1058576577856289</v>
      </c>
      <c r="W35" s="73">
        <f t="shared" si="22"/>
        <v>0</v>
      </c>
      <c r="X35" s="73">
        <f t="shared" si="22"/>
        <v>0</v>
      </c>
      <c r="Y35" s="73">
        <f t="shared" si="22"/>
        <v>59.706330531172128</v>
      </c>
      <c r="Z35" s="73">
        <f t="shared" si="22"/>
        <v>0</v>
      </c>
      <c r="AA35" s="73">
        <f t="shared" si="22"/>
        <v>0</v>
      </c>
      <c r="AB35" s="73">
        <f t="shared" si="22"/>
        <v>4441.3699497217376</v>
      </c>
      <c r="AC35" s="73">
        <f t="shared" si="22"/>
        <v>0</v>
      </c>
      <c r="AD35" s="73">
        <f t="shared" si="22"/>
        <v>0</v>
      </c>
      <c r="AE35" s="73">
        <f t="shared" si="22"/>
        <v>0</v>
      </c>
      <c r="AF35" s="73">
        <f t="shared" si="22"/>
        <v>0</v>
      </c>
      <c r="AG35" s="73">
        <f t="shared" si="22"/>
        <v>0</v>
      </c>
      <c r="AH35" s="73">
        <f t="shared" si="22"/>
        <v>0</v>
      </c>
      <c r="AI35" s="73">
        <f t="shared" si="22"/>
        <v>0</v>
      </c>
      <c r="AJ35" s="73">
        <f t="shared" si="22"/>
        <v>0</v>
      </c>
      <c r="AK35" s="73">
        <f t="shared" si="22"/>
        <v>0</v>
      </c>
      <c r="AL35" s="73">
        <f t="shared" si="22"/>
        <v>0</v>
      </c>
      <c r="AM35" s="73">
        <f t="shared" si="22"/>
        <v>0</v>
      </c>
      <c r="AN35" s="73">
        <f t="shared" si="22"/>
        <v>0</v>
      </c>
      <c r="AO35" s="73">
        <f t="shared" si="22"/>
        <v>0</v>
      </c>
      <c r="AP35" s="73">
        <f t="shared" si="22"/>
        <v>0</v>
      </c>
      <c r="AQ35" s="73">
        <f t="shared" si="22"/>
        <v>0</v>
      </c>
      <c r="AR35" s="73">
        <f t="shared" si="22"/>
        <v>0</v>
      </c>
      <c r="AS35" s="73">
        <f t="shared" si="22"/>
        <v>0</v>
      </c>
      <c r="AT35" s="73">
        <f t="shared" si="22"/>
        <v>0</v>
      </c>
      <c r="AU35" s="73">
        <f t="shared" si="22"/>
        <v>0</v>
      </c>
      <c r="AV35" s="73">
        <f t="shared" si="22"/>
        <v>0</v>
      </c>
      <c r="AW35" s="73">
        <f t="shared" si="22"/>
        <v>0</v>
      </c>
      <c r="AX35" s="73">
        <f t="shared" si="22"/>
        <v>0</v>
      </c>
      <c r="AY35" s="73">
        <f t="shared" si="22"/>
        <v>0</v>
      </c>
      <c r="AZ35" s="73">
        <f t="shared" si="22"/>
        <v>0</v>
      </c>
      <c r="BA35" s="73">
        <f t="shared" si="22"/>
        <v>0</v>
      </c>
      <c r="BB35" s="73">
        <f t="shared" si="22"/>
        <v>0</v>
      </c>
      <c r="BC35" s="73">
        <f t="shared" si="22"/>
        <v>0</v>
      </c>
      <c r="BD35" s="73">
        <f t="shared" si="22"/>
        <v>0</v>
      </c>
      <c r="BE35" s="73">
        <f t="shared" si="22"/>
        <v>0</v>
      </c>
      <c r="BF35" s="73">
        <f t="shared" si="22"/>
        <v>0</v>
      </c>
      <c r="BG35" s="73">
        <f t="shared" si="22"/>
        <v>0</v>
      </c>
      <c r="BH35" s="73">
        <f t="shared" si="22"/>
        <v>0</v>
      </c>
      <c r="BI35" s="73">
        <f t="shared" si="22"/>
        <v>0</v>
      </c>
      <c r="BJ35" s="73">
        <f t="shared" si="22"/>
        <v>0</v>
      </c>
      <c r="BK35" s="73">
        <f t="shared" si="16"/>
        <v>135275.08046922027</v>
      </c>
      <c r="BL35" s="73">
        <f>SUM(BL36:BL44)</f>
        <v>81512.034142999997</v>
      </c>
      <c r="BM35" s="73">
        <f t="shared" ref="BM35:BN35" si="23">SUM(BM36:BM44)</f>
        <v>0</v>
      </c>
      <c r="BN35" s="73">
        <f t="shared" si="23"/>
        <v>-3103.4808396249996</v>
      </c>
      <c r="BO35" s="73">
        <f>BL35+BM35+BN35</f>
        <v>78408.553303374996</v>
      </c>
      <c r="BP35" s="73">
        <f t="shared" si="5"/>
        <v>213683.63377259526</v>
      </c>
      <c r="BQ35" s="73">
        <f>SUM(BQ36:BQ44)</f>
        <v>38777.668636330716</v>
      </c>
      <c r="BR35" s="73">
        <f t="shared" ref="BR35:BU35" si="24">SUM(BR36:BR44)</f>
        <v>22974.962363851842</v>
      </c>
      <c r="BS35" s="73">
        <f t="shared" si="24"/>
        <v>61752.63100018257</v>
      </c>
      <c r="BT35" s="73">
        <f t="shared" si="24"/>
        <v>20421.526419447189</v>
      </c>
      <c r="BU35" s="73">
        <f t="shared" si="24"/>
        <v>0</v>
      </c>
      <c r="BV35" s="73">
        <f>SUM(BV36:BV44)</f>
        <v>20421.526419447189</v>
      </c>
      <c r="BW35" s="73">
        <f>BP35+BS35+BV35</f>
        <v>295857.79119222506</v>
      </c>
    </row>
    <row r="36" spans="1:75" ht="12.75" customHeight="1" x14ac:dyDescent="0.15">
      <c r="A36" s="6" t="s">
        <v>31</v>
      </c>
      <c r="B36" s="7" t="s">
        <v>32</v>
      </c>
      <c r="C36" s="74">
        <v>0</v>
      </c>
      <c r="D36" s="74">
        <v>0</v>
      </c>
      <c r="E36" s="74">
        <v>0</v>
      </c>
      <c r="F36" s="74">
        <v>0</v>
      </c>
      <c r="G36" s="74">
        <v>16714.6401153058</v>
      </c>
      <c r="H36" s="74">
        <v>1935.4964578499901</v>
      </c>
      <c r="I36" s="74">
        <v>32.161399693337565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0</v>
      </c>
      <c r="AL36" s="74">
        <v>0</v>
      </c>
      <c r="AM36" s="74">
        <v>0</v>
      </c>
      <c r="AN36" s="74">
        <v>0</v>
      </c>
      <c r="AO36" s="74">
        <v>0</v>
      </c>
      <c r="AP36" s="74">
        <v>0</v>
      </c>
      <c r="AQ36" s="74">
        <v>0</v>
      </c>
      <c r="AR36" s="74">
        <v>0</v>
      </c>
      <c r="AS36" s="74">
        <v>0</v>
      </c>
      <c r="AT36" s="74">
        <v>0</v>
      </c>
      <c r="AU36" s="74">
        <v>0</v>
      </c>
      <c r="AV36" s="74">
        <v>0</v>
      </c>
      <c r="AW36" s="74">
        <v>0</v>
      </c>
      <c r="AX36" s="74">
        <v>0</v>
      </c>
      <c r="AY36" s="74">
        <v>0</v>
      </c>
      <c r="AZ36" s="74">
        <v>0</v>
      </c>
      <c r="BA36" s="74">
        <v>0</v>
      </c>
      <c r="BB36" s="74">
        <v>0</v>
      </c>
      <c r="BC36" s="74">
        <v>0</v>
      </c>
      <c r="BD36" s="74">
        <v>0</v>
      </c>
      <c r="BE36" s="74">
        <v>0</v>
      </c>
      <c r="BF36" s="74">
        <v>0</v>
      </c>
      <c r="BG36" s="74">
        <v>0</v>
      </c>
      <c r="BH36" s="74">
        <v>0</v>
      </c>
      <c r="BI36" s="74">
        <v>0</v>
      </c>
      <c r="BJ36" s="74">
        <v>0</v>
      </c>
      <c r="BK36" s="74">
        <f t="shared" si="16"/>
        <v>18682.297972849126</v>
      </c>
      <c r="BL36" s="74">
        <v>22081.539084</v>
      </c>
      <c r="BM36" s="74">
        <v>0</v>
      </c>
      <c r="BN36" s="74">
        <v>-2280.9929322499997</v>
      </c>
      <c r="BO36" s="74">
        <f>BL36+BM36+BN36</f>
        <v>19800.546151750001</v>
      </c>
      <c r="BP36" s="74">
        <f t="shared" si="5"/>
        <v>38482.844124599127</v>
      </c>
      <c r="BQ36" s="74">
        <v>4010.2266448195537</v>
      </c>
      <c r="BR36" s="74">
        <v>9194.3899231885825</v>
      </c>
      <c r="BS36" s="74">
        <f t="shared" si="6"/>
        <v>13204.616568008136</v>
      </c>
      <c r="BT36" s="74">
        <v>3108.12442972598</v>
      </c>
      <c r="BU36" s="74">
        <v>0</v>
      </c>
      <c r="BV36" s="74">
        <f>BT36-BU36</f>
        <v>3108.12442972598</v>
      </c>
      <c r="BW36" s="74">
        <f t="shared" si="8"/>
        <v>54795.585122333243</v>
      </c>
    </row>
    <row r="37" spans="1:75" ht="12.75" customHeight="1" x14ac:dyDescent="0.15">
      <c r="A37" s="6" t="s">
        <v>33</v>
      </c>
      <c r="B37" s="7" t="s">
        <v>34</v>
      </c>
      <c r="C37" s="74">
        <v>0</v>
      </c>
      <c r="D37" s="74">
        <v>0</v>
      </c>
      <c r="E37" s="74">
        <v>0</v>
      </c>
      <c r="F37" s="74">
        <v>0</v>
      </c>
      <c r="G37" s="74">
        <v>5813.4345944725765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3.1058576577856289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0</v>
      </c>
      <c r="AN37" s="74">
        <v>0</v>
      </c>
      <c r="AO37" s="74">
        <v>0</v>
      </c>
      <c r="AP37" s="74">
        <v>0</v>
      </c>
      <c r="AQ37" s="74">
        <v>0</v>
      </c>
      <c r="AR37" s="74">
        <v>0</v>
      </c>
      <c r="AS37" s="74">
        <v>0</v>
      </c>
      <c r="AT37" s="74">
        <v>0</v>
      </c>
      <c r="AU37" s="74">
        <v>0</v>
      </c>
      <c r="AV37" s="74">
        <v>0</v>
      </c>
      <c r="AW37" s="74">
        <v>0</v>
      </c>
      <c r="AX37" s="74">
        <v>0</v>
      </c>
      <c r="AY37" s="74">
        <v>0</v>
      </c>
      <c r="AZ37" s="74">
        <v>0</v>
      </c>
      <c r="BA37" s="74">
        <v>0</v>
      </c>
      <c r="BB37" s="74">
        <v>0</v>
      </c>
      <c r="BC37" s="74">
        <v>0</v>
      </c>
      <c r="BD37" s="74">
        <v>0</v>
      </c>
      <c r="BE37" s="74">
        <v>0</v>
      </c>
      <c r="BF37" s="74">
        <v>0</v>
      </c>
      <c r="BG37" s="74">
        <v>0</v>
      </c>
      <c r="BH37" s="74">
        <v>0</v>
      </c>
      <c r="BI37" s="74">
        <v>0</v>
      </c>
      <c r="BJ37" s="74">
        <v>0</v>
      </c>
      <c r="BK37" s="74">
        <f t="shared" si="16"/>
        <v>5816.5404521303617</v>
      </c>
      <c r="BL37" s="74">
        <v>4401.374941</v>
      </c>
      <c r="BM37" s="74">
        <v>0</v>
      </c>
      <c r="BN37" s="74">
        <v>-15.943683875000001</v>
      </c>
      <c r="BO37" s="74">
        <f t="shared" ref="BO37:BO44" si="25">BL37+BM37+BN37</f>
        <v>4385.4312571250002</v>
      </c>
      <c r="BP37" s="74">
        <f t="shared" si="5"/>
        <v>10201.971709255362</v>
      </c>
      <c r="BQ37" s="74">
        <v>1055.2097010208599</v>
      </c>
      <c r="BR37" s="74">
        <v>338.04133667792217</v>
      </c>
      <c r="BS37" s="74">
        <f t="shared" si="6"/>
        <v>1393.2510376987821</v>
      </c>
      <c r="BT37" s="74">
        <v>132.77277667629198</v>
      </c>
      <c r="BU37" s="74">
        <v>0</v>
      </c>
      <c r="BV37" s="74">
        <f t="shared" ref="BV37:BV64" si="26">BT37-BU37</f>
        <v>132.77277667629198</v>
      </c>
      <c r="BW37" s="74">
        <f t="shared" si="8"/>
        <v>11727.995523630436</v>
      </c>
    </row>
    <row r="38" spans="1:75" ht="12.75" customHeight="1" x14ac:dyDescent="0.15">
      <c r="A38" s="6" t="s">
        <v>35</v>
      </c>
      <c r="B38" s="7" t="s">
        <v>36</v>
      </c>
      <c r="C38" s="74">
        <v>0</v>
      </c>
      <c r="D38" s="74">
        <v>0</v>
      </c>
      <c r="E38" s="74">
        <v>0</v>
      </c>
      <c r="F38" s="74">
        <v>0</v>
      </c>
      <c r="G38" s="74">
        <v>51127.103259424097</v>
      </c>
      <c r="H38" s="74">
        <v>815.05467447185276</v>
      </c>
      <c r="I38" s="74">
        <v>0</v>
      </c>
      <c r="J38" s="74">
        <v>37.9191622381177</v>
      </c>
      <c r="K38" s="74">
        <v>0</v>
      </c>
      <c r="L38" s="74">
        <v>61.61532589308662</v>
      </c>
      <c r="M38" s="74">
        <v>0</v>
      </c>
      <c r="N38" s="74">
        <v>0</v>
      </c>
      <c r="O38" s="74">
        <v>0</v>
      </c>
      <c r="P38" s="74">
        <v>0</v>
      </c>
      <c r="Q38" s="74">
        <v>1.1635211319147374</v>
      </c>
      <c r="R38" s="74">
        <v>0</v>
      </c>
      <c r="S38" s="74">
        <v>0</v>
      </c>
      <c r="T38" s="74">
        <v>2.0329560997011358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34.43372825221293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4">
        <v>0</v>
      </c>
      <c r="AL38" s="74">
        <v>0</v>
      </c>
      <c r="AM38" s="74">
        <v>0</v>
      </c>
      <c r="AN38" s="74">
        <v>0</v>
      </c>
      <c r="AO38" s="74">
        <v>0</v>
      </c>
      <c r="AP38" s="74">
        <v>0</v>
      </c>
      <c r="AQ38" s="74">
        <v>0</v>
      </c>
      <c r="AR38" s="74">
        <v>0</v>
      </c>
      <c r="AS38" s="74">
        <v>0</v>
      </c>
      <c r="AT38" s="74">
        <v>0</v>
      </c>
      <c r="AU38" s="74">
        <v>0</v>
      </c>
      <c r="AV38" s="74">
        <v>0</v>
      </c>
      <c r="AW38" s="74">
        <v>0</v>
      </c>
      <c r="AX38" s="74">
        <v>0</v>
      </c>
      <c r="AY38" s="74">
        <v>0</v>
      </c>
      <c r="AZ38" s="74">
        <v>0</v>
      </c>
      <c r="BA38" s="74">
        <v>0</v>
      </c>
      <c r="BB38" s="74">
        <v>0</v>
      </c>
      <c r="BC38" s="74">
        <v>0</v>
      </c>
      <c r="BD38" s="74">
        <v>0</v>
      </c>
      <c r="BE38" s="74">
        <v>0</v>
      </c>
      <c r="BF38" s="74">
        <v>0</v>
      </c>
      <c r="BG38" s="74">
        <v>0</v>
      </c>
      <c r="BH38" s="74">
        <v>0</v>
      </c>
      <c r="BI38" s="74">
        <v>0</v>
      </c>
      <c r="BJ38" s="74">
        <v>0</v>
      </c>
      <c r="BK38" s="74">
        <f t="shared" si="16"/>
        <v>52079.322627510977</v>
      </c>
      <c r="BL38" s="74">
        <v>11783.072023000001</v>
      </c>
      <c r="BM38" s="74">
        <v>0</v>
      </c>
      <c r="BN38" s="74">
        <v>-199.95235762499999</v>
      </c>
      <c r="BO38" s="74">
        <f t="shared" si="25"/>
        <v>11583.119665375001</v>
      </c>
      <c r="BP38" s="74">
        <f t="shared" si="5"/>
        <v>63662.442292885979</v>
      </c>
      <c r="BQ38" s="74">
        <v>16823.629604377769</v>
      </c>
      <c r="BR38" s="74">
        <v>10895.693608646912</v>
      </c>
      <c r="BS38" s="74">
        <f t="shared" si="6"/>
        <v>27719.323213024683</v>
      </c>
      <c r="BT38" s="74">
        <v>4946.3631428413701</v>
      </c>
      <c r="BU38" s="74">
        <v>0</v>
      </c>
      <c r="BV38" s="74">
        <f t="shared" si="26"/>
        <v>4946.3631428413701</v>
      </c>
      <c r="BW38" s="74">
        <f t="shared" si="8"/>
        <v>96328.128648752026</v>
      </c>
    </row>
    <row r="39" spans="1:75" ht="12.75" customHeight="1" x14ac:dyDescent="0.15">
      <c r="A39" s="6" t="s">
        <v>37</v>
      </c>
      <c r="B39" s="7" t="s">
        <v>38</v>
      </c>
      <c r="C39" s="74">
        <v>0</v>
      </c>
      <c r="D39" s="74">
        <v>0</v>
      </c>
      <c r="E39" s="74">
        <v>0</v>
      </c>
      <c r="F39" s="74">
        <v>0</v>
      </c>
      <c r="G39" s="74">
        <v>166.13047097839501</v>
      </c>
      <c r="H39" s="74">
        <v>16811.727948757358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2.6818264443912794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4">
        <v>0</v>
      </c>
      <c r="AL39" s="74">
        <v>0</v>
      </c>
      <c r="AM39" s="74">
        <v>0</v>
      </c>
      <c r="AN39" s="74">
        <v>0</v>
      </c>
      <c r="AO39" s="74">
        <v>0</v>
      </c>
      <c r="AP39" s="74">
        <v>0</v>
      </c>
      <c r="AQ39" s="74">
        <v>0</v>
      </c>
      <c r="AR39" s="74">
        <v>0</v>
      </c>
      <c r="AS39" s="74">
        <v>0</v>
      </c>
      <c r="AT39" s="74">
        <v>0</v>
      </c>
      <c r="AU39" s="74">
        <v>0</v>
      </c>
      <c r="AV39" s="74">
        <v>0</v>
      </c>
      <c r="AW39" s="74">
        <v>0</v>
      </c>
      <c r="AX39" s="74">
        <v>0</v>
      </c>
      <c r="AY39" s="74">
        <v>0</v>
      </c>
      <c r="AZ39" s="74">
        <v>0</v>
      </c>
      <c r="BA39" s="74">
        <v>0</v>
      </c>
      <c r="BB39" s="74">
        <v>0</v>
      </c>
      <c r="BC39" s="74">
        <v>0</v>
      </c>
      <c r="BD39" s="74">
        <v>0</v>
      </c>
      <c r="BE39" s="74">
        <v>0</v>
      </c>
      <c r="BF39" s="74">
        <v>0</v>
      </c>
      <c r="BG39" s="74">
        <v>0</v>
      </c>
      <c r="BH39" s="74">
        <v>0</v>
      </c>
      <c r="BI39" s="74">
        <v>0</v>
      </c>
      <c r="BJ39" s="74">
        <v>0</v>
      </c>
      <c r="BK39" s="74">
        <f t="shared" si="16"/>
        <v>16980.540246180142</v>
      </c>
      <c r="BL39" s="74">
        <v>2375.074451</v>
      </c>
      <c r="BM39" s="74">
        <v>0</v>
      </c>
      <c r="BN39" s="74">
        <v>-191.18333837500001</v>
      </c>
      <c r="BO39" s="74">
        <f t="shared" si="25"/>
        <v>2183.891112625</v>
      </c>
      <c r="BP39" s="74">
        <f t="shared" si="5"/>
        <v>19164.431358805141</v>
      </c>
      <c r="BQ39" s="74">
        <v>2714.6371425777102</v>
      </c>
      <c r="BR39" s="74">
        <v>948.27008473643195</v>
      </c>
      <c r="BS39" s="74">
        <f t="shared" si="6"/>
        <v>3662.9072273141419</v>
      </c>
      <c r="BT39" s="74">
        <v>7896.6839128253696</v>
      </c>
      <c r="BU39" s="74">
        <v>0</v>
      </c>
      <c r="BV39" s="74">
        <f t="shared" si="26"/>
        <v>7896.6839128253696</v>
      </c>
      <c r="BW39" s="74">
        <f t="shared" si="8"/>
        <v>30724.022498944654</v>
      </c>
    </row>
    <row r="40" spans="1:75" ht="12.75" customHeight="1" x14ac:dyDescent="0.15">
      <c r="A40" s="6" t="s">
        <v>39</v>
      </c>
      <c r="B40" s="7" t="s">
        <v>40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9473.0929015651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74">
        <v>0</v>
      </c>
      <c r="AL40" s="74">
        <v>0</v>
      </c>
      <c r="AM40" s="74">
        <v>0</v>
      </c>
      <c r="AN40" s="74">
        <v>0</v>
      </c>
      <c r="AO40" s="74">
        <v>0</v>
      </c>
      <c r="AP40" s="74">
        <v>0</v>
      </c>
      <c r="AQ40" s="74">
        <v>0</v>
      </c>
      <c r="AR40" s="74">
        <v>0</v>
      </c>
      <c r="AS40" s="74">
        <v>0</v>
      </c>
      <c r="AT40" s="74">
        <v>0</v>
      </c>
      <c r="AU40" s="74">
        <v>0</v>
      </c>
      <c r="AV40" s="74">
        <v>0</v>
      </c>
      <c r="AW40" s="74">
        <v>0</v>
      </c>
      <c r="AX40" s="74">
        <v>0</v>
      </c>
      <c r="AY40" s="74">
        <v>0</v>
      </c>
      <c r="AZ40" s="74">
        <v>0</v>
      </c>
      <c r="BA40" s="74">
        <v>0</v>
      </c>
      <c r="BB40" s="74">
        <v>0</v>
      </c>
      <c r="BC40" s="74">
        <v>0</v>
      </c>
      <c r="BD40" s="74">
        <v>0</v>
      </c>
      <c r="BE40" s="74">
        <v>0</v>
      </c>
      <c r="BF40" s="74">
        <v>0</v>
      </c>
      <c r="BG40" s="74">
        <v>0</v>
      </c>
      <c r="BH40" s="74">
        <v>0</v>
      </c>
      <c r="BI40" s="74">
        <v>0</v>
      </c>
      <c r="BJ40" s="74">
        <v>0</v>
      </c>
      <c r="BK40" s="74">
        <f t="shared" si="16"/>
        <v>9473.0929015651</v>
      </c>
      <c r="BL40" s="74">
        <v>1914.6945410000001</v>
      </c>
      <c r="BM40" s="74">
        <v>0</v>
      </c>
      <c r="BN40" s="74">
        <v>-0.83188874999999995</v>
      </c>
      <c r="BO40" s="74">
        <f t="shared" si="25"/>
        <v>1913.8626522500001</v>
      </c>
      <c r="BP40" s="74">
        <f t="shared" si="5"/>
        <v>11386.9555538151</v>
      </c>
      <c r="BQ40" s="74">
        <v>2923.1357478980599</v>
      </c>
      <c r="BR40" s="74">
        <v>81.394328849718207</v>
      </c>
      <c r="BS40" s="74">
        <f t="shared" si="6"/>
        <v>3004.5300767477779</v>
      </c>
      <c r="BT40" s="74">
        <v>996.66530816918998</v>
      </c>
      <c r="BU40" s="74">
        <v>0</v>
      </c>
      <c r="BV40" s="74">
        <f t="shared" si="26"/>
        <v>996.66530816918998</v>
      </c>
      <c r="BW40" s="74">
        <f t="shared" si="8"/>
        <v>15388.150938732068</v>
      </c>
    </row>
    <row r="41" spans="1:75" ht="12.75" customHeight="1" x14ac:dyDescent="0.15">
      <c r="A41" s="6" t="s">
        <v>41</v>
      </c>
      <c r="B41" s="7" t="s">
        <v>42</v>
      </c>
      <c r="C41" s="74">
        <v>0</v>
      </c>
      <c r="D41" s="74">
        <v>0</v>
      </c>
      <c r="E41" s="74">
        <v>0</v>
      </c>
      <c r="F41" s="74">
        <v>0</v>
      </c>
      <c r="G41" s="74">
        <v>1685.6470205158539</v>
      </c>
      <c r="H41" s="74">
        <v>100</v>
      </c>
      <c r="I41" s="74">
        <v>0</v>
      </c>
      <c r="J41" s="74">
        <v>6849.1385273030355</v>
      </c>
      <c r="K41" s="74">
        <v>67.744970651226708</v>
      </c>
      <c r="L41" s="74">
        <v>68.150194028543098</v>
      </c>
      <c r="M41" s="74">
        <v>47.538646235229301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1045.7663043908328</v>
      </c>
      <c r="T41" s="74">
        <v>2000</v>
      </c>
      <c r="U41" s="74">
        <v>0</v>
      </c>
      <c r="V41" s="74">
        <v>0</v>
      </c>
      <c r="W41" s="74">
        <v>0</v>
      </c>
      <c r="X41" s="74">
        <v>0</v>
      </c>
      <c r="Y41" s="74">
        <v>58.98821315364944</v>
      </c>
      <c r="Z41" s="74">
        <v>0</v>
      </c>
      <c r="AA41" s="74">
        <v>0</v>
      </c>
      <c r="AB41" s="74">
        <v>591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74">
        <v>0</v>
      </c>
      <c r="AL41" s="74">
        <v>0</v>
      </c>
      <c r="AM41" s="74">
        <v>0</v>
      </c>
      <c r="AN41" s="74">
        <v>0</v>
      </c>
      <c r="AO41" s="74">
        <v>0</v>
      </c>
      <c r="AP41" s="74">
        <v>0</v>
      </c>
      <c r="AQ41" s="74">
        <v>0</v>
      </c>
      <c r="AR41" s="74">
        <v>0</v>
      </c>
      <c r="AS41" s="74">
        <v>0</v>
      </c>
      <c r="AT41" s="74">
        <v>0</v>
      </c>
      <c r="AU41" s="74">
        <v>0</v>
      </c>
      <c r="AV41" s="74">
        <v>0</v>
      </c>
      <c r="AW41" s="74">
        <v>0</v>
      </c>
      <c r="AX41" s="74">
        <v>0</v>
      </c>
      <c r="AY41" s="74">
        <v>0</v>
      </c>
      <c r="AZ41" s="74">
        <v>0</v>
      </c>
      <c r="BA41" s="74">
        <v>0</v>
      </c>
      <c r="BB41" s="74">
        <v>0</v>
      </c>
      <c r="BC41" s="74">
        <v>0</v>
      </c>
      <c r="BD41" s="74">
        <v>0</v>
      </c>
      <c r="BE41" s="74">
        <v>0</v>
      </c>
      <c r="BF41" s="74">
        <v>0</v>
      </c>
      <c r="BG41" s="74">
        <v>0</v>
      </c>
      <c r="BH41" s="74">
        <v>0</v>
      </c>
      <c r="BI41" s="74">
        <v>0</v>
      </c>
      <c r="BJ41" s="74">
        <v>0</v>
      </c>
      <c r="BK41" s="74">
        <f t="shared" si="16"/>
        <v>12513.973876278371</v>
      </c>
      <c r="BL41" s="74">
        <v>10556.069964999999</v>
      </c>
      <c r="BM41" s="74">
        <v>0</v>
      </c>
      <c r="BN41" s="74">
        <v>-171.41940912500002</v>
      </c>
      <c r="BO41" s="74">
        <f t="shared" si="25"/>
        <v>10384.650555875</v>
      </c>
      <c r="BP41" s="74">
        <f t="shared" si="5"/>
        <v>22898.62443215337</v>
      </c>
      <c r="BQ41" s="74">
        <v>7023.4361728008862</v>
      </c>
      <c r="BR41" s="74">
        <v>640.38840607086399</v>
      </c>
      <c r="BS41" s="74">
        <f t="shared" si="6"/>
        <v>7663.8245788717504</v>
      </c>
      <c r="BT41" s="74">
        <v>1202.6766347884</v>
      </c>
      <c r="BU41" s="74">
        <v>0</v>
      </c>
      <c r="BV41" s="74">
        <f t="shared" si="26"/>
        <v>1202.6766347884</v>
      </c>
      <c r="BW41" s="74">
        <f t="shared" si="8"/>
        <v>31765.125645813521</v>
      </c>
    </row>
    <row r="42" spans="1:75" ht="12.75" customHeight="1" x14ac:dyDescent="0.15">
      <c r="A42" s="6" t="s">
        <v>43</v>
      </c>
      <c r="B42" s="7" t="s">
        <v>44</v>
      </c>
      <c r="C42" s="74">
        <v>0</v>
      </c>
      <c r="D42" s="74">
        <v>0</v>
      </c>
      <c r="E42" s="74">
        <v>0</v>
      </c>
      <c r="F42" s="74">
        <v>0</v>
      </c>
      <c r="G42" s="74">
        <v>1500</v>
      </c>
      <c r="H42" s="74">
        <v>106.18948787293365</v>
      </c>
      <c r="I42" s="74">
        <v>1900</v>
      </c>
      <c r="J42" s="74">
        <v>3360.538840625693</v>
      </c>
      <c r="K42" s="74">
        <v>103.724806445079</v>
      </c>
      <c r="L42" s="74">
        <v>0</v>
      </c>
      <c r="M42" s="74">
        <v>33.763916402518198</v>
      </c>
      <c r="N42" s="74">
        <v>20.28205216873603</v>
      </c>
      <c r="O42" s="74">
        <v>0</v>
      </c>
      <c r="P42" s="74">
        <v>0</v>
      </c>
      <c r="Q42" s="74">
        <v>360.63522804100199</v>
      </c>
      <c r="R42" s="74">
        <v>0</v>
      </c>
      <c r="S42" s="74">
        <v>1270</v>
      </c>
      <c r="T42" s="74">
        <v>2001.6901405420981</v>
      </c>
      <c r="U42" s="74">
        <v>0</v>
      </c>
      <c r="V42" s="74">
        <v>0</v>
      </c>
      <c r="W42" s="74">
        <v>0</v>
      </c>
      <c r="X42" s="74">
        <v>0</v>
      </c>
      <c r="Y42" s="74">
        <v>0.32315281988521</v>
      </c>
      <c r="Z42" s="74">
        <v>0</v>
      </c>
      <c r="AA42" s="74">
        <v>0</v>
      </c>
      <c r="AB42" s="74">
        <v>1502.1526423292883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0</v>
      </c>
      <c r="AQ42" s="74">
        <v>0</v>
      </c>
      <c r="AR42" s="74">
        <v>0</v>
      </c>
      <c r="AS42" s="74">
        <v>0</v>
      </c>
      <c r="AT42" s="74">
        <v>0</v>
      </c>
      <c r="AU42" s="74">
        <v>0</v>
      </c>
      <c r="AV42" s="74">
        <v>0</v>
      </c>
      <c r="AW42" s="74">
        <v>0</v>
      </c>
      <c r="AX42" s="74">
        <v>0</v>
      </c>
      <c r="AY42" s="74">
        <v>0</v>
      </c>
      <c r="AZ42" s="74">
        <v>0</v>
      </c>
      <c r="BA42" s="74">
        <v>0</v>
      </c>
      <c r="BB42" s="74">
        <v>0</v>
      </c>
      <c r="BC42" s="74">
        <v>0</v>
      </c>
      <c r="BD42" s="74">
        <v>0</v>
      </c>
      <c r="BE42" s="74">
        <v>0</v>
      </c>
      <c r="BF42" s="74">
        <v>0</v>
      </c>
      <c r="BG42" s="74">
        <v>0</v>
      </c>
      <c r="BH42" s="74">
        <v>0</v>
      </c>
      <c r="BI42" s="74">
        <v>0</v>
      </c>
      <c r="BJ42" s="74">
        <v>0</v>
      </c>
      <c r="BK42" s="74">
        <f t="shared" si="16"/>
        <v>12159.300267247232</v>
      </c>
      <c r="BL42" s="74">
        <v>17415.615517999999</v>
      </c>
      <c r="BM42" s="74">
        <v>0</v>
      </c>
      <c r="BN42" s="74">
        <v>-132.76752787499998</v>
      </c>
      <c r="BO42" s="74">
        <f t="shared" si="25"/>
        <v>17282.847990124999</v>
      </c>
      <c r="BP42" s="74">
        <f t="shared" si="5"/>
        <v>29442.148257372231</v>
      </c>
      <c r="BQ42" s="74">
        <v>1432.58504350929</v>
      </c>
      <c r="BR42" s="74">
        <v>780.70421272662793</v>
      </c>
      <c r="BS42" s="74">
        <f t="shared" si="6"/>
        <v>2213.2892562359179</v>
      </c>
      <c r="BT42" s="74">
        <v>564.56043417061096</v>
      </c>
      <c r="BU42" s="74">
        <v>0</v>
      </c>
      <c r="BV42" s="74">
        <f t="shared" si="26"/>
        <v>564.56043417061096</v>
      </c>
      <c r="BW42" s="74">
        <f t="shared" si="8"/>
        <v>32219.99794777876</v>
      </c>
    </row>
    <row r="43" spans="1:75" ht="12.75" customHeight="1" x14ac:dyDescent="0.15">
      <c r="A43" s="6" t="s">
        <v>45</v>
      </c>
      <c r="B43" s="7" t="s">
        <v>46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271.99550575311747</v>
      </c>
      <c r="K43" s="74">
        <v>1973.96487646588</v>
      </c>
      <c r="L43" s="74">
        <v>0</v>
      </c>
      <c r="M43" s="74">
        <v>11.24815639426563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7.329071758930966</v>
      </c>
      <c r="U43" s="74">
        <v>0</v>
      </c>
      <c r="V43" s="74">
        <v>0</v>
      </c>
      <c r="W43" s="74">
        <v>0</v>
      </c>
      <c r="X43" s="74">
        <v>0</v>
      </c>
      <c r="Y43" s="74">
        <v>0.39496455763747884</v>
      </c>
      <c r="Z43" s="74">
        <v>0</v>
      </c>
      <c r="AA43" s="74">
        <v>0</v>
      </c>
      <c r="AB43" s="74">
        <v>813.78357914023604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0</v>
      </c>
      <c r="AN43" s="74">
        <v>0</v>
      </c>
      <c r="AO43" s="74">
        <v>0</v>
      </c>
      <c r="AP43" s="74">
        <v>0</v>
      </c>
      <c r="AQ43" s="74">
        <v>0</v>
      </c>
      <c r="AR43" s="74">
        <v>0</v>
      </c>
      <c r="AS43" s="74">
        <v>0</v>
      </c>
      <c r="AT43" s="74">
        <v>0</v>
      </c>
      <c r="AU43" s="74">
        <v>0</v>
      </c>
      <c r="AV43" s="74">
        <v>0</v>
      </c>
      <c r="AW43" s="74">
        <v>0</v>
      </c>
      <c r="AX43" s="74">
        <v>0</v>
      </c>
      <c r="AY43" s="74">
        <v>0</v>
      </c>
      <c r="AZ43" s="74">
        <v>0</v>
      </c>
      <c r="BA43" s="74">
        <v>0</v>
      </c>
      <c r="BB43" s="74">
        <v>0</v>
      </c>
      <c r="BC43" s="74">
        <v>0</v>
      </c>
      <c r="BD43" s="74">
        <v>0</v>
      </c>
      <c r="BE43" s="74">
        <v>0</v>
      </c>
      <c r="BF43" s="74">
        <v>0</v>
      </c>
      <c r="BG43" s="74">
        <v>0</v>
      </c>
      <c r="BH43" s="74">
        <v>0</v>
      </c>
      <c r="BI43" s="74">
        <v>0</v>
      </c>
      <c r="BJ43" s="74">
        <v>0</v>
      </c>
      <c r="BK43" s="74">
        <f t="shared" si="16"/>
        <v>3078.7161540700681</v>
      </c>
      <c r="BL43" s="74">
        <v>6127.1176059999998</v>
      </c>
      <c r="BM43" s="74">
        <v>0</v>
      </c>
      <c r="BN43" s="74">
        <v>-99.863476500000019</v>
      </c>
      <c r="BO43" s="74">
        <f t="shared" si="25"/>
        <v>6027.2541295000001</v>
      </c>
      <c r="BP43" s="74">
        <f t="shared" si="5"/>
        <v>9105.9702835700682</v>
      </c>
      <c r="BQ43" s="74">
        <v>1489.1266650730627</v>
      </c>
      <c r="BR43" s="74">
        <v>8.0248548269499143</v>
      </c>
      <c r="BS43" s="74">
        <f t="shared" si="6"/>
        <v>1497.1515199000125</v>
      </c>
      <c r="BT43" s="74">
        <v>1076.19164957215</v>
      </c>
      <c r="BU43" s="74">
        <v>0</v>
      </c>
      <c r="BV43" s="74">
        <f t="shared" si="26"/>
        <v>1076.19164957215</v>
      </c>
      <c r="BW43" s="74">
        <f t="shared" si="8"/>
        <v>11679.313453042232</v>
      </c>
    </row>
    <row r="44" spans="1:75" ht="12.75" customHeight="1" x14ac:dyDescent="0.15">
      <c r="A44" s="6" t="s">
        <v>47</v>
      </c>
      <c r="B44" s="7" t="s">
        <v>48</v>
      </c>
      <c r="C44" s="74">
        <v>0</v>
      </c>
      <c r="D44" s="74">
        <v>0</v>
      </c>
      <c r="E44" s="74">
        <v>0</v>
      </c>
      <c r="F44" s="74">
        <v>0</v>
      </c>
      <c r="G44" s="74">
        <v>0.67451739388738274</v>
      </c>
      <c r="H44" s="74">
        <v>500</v>
      </c>
      <c r="I44" s="74">
        <v>0</v>
      </c>
      <c r="J44" s="74">
        <v>0</v>
      </c>
      <c r="K44" s="74">
        <v>0</v>
      </c>
      <c r="L44" s="74">
        <v>2322.8179405073051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167.8035134876946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1500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0</v>
      </c>
      <c r="AN44" s="74">
        <v>0</v>
      </c>
      <c r="AO44" s="74">
        <v>0</v>
      </c>
      <c r="AP44" s="74">
        <v>0</v>
      </c>
      <c r="AQ44" s="74">
        <v>0</v>
      </c>
      <c r="AR44" s="74">
        <v>0</v>
      </c>
      <c r="AS44" s="74">
        <v>0</v>
      </c>
      <c r="AT44" s="74">
        <v>0</v>
      </c>
      <c r="AU44" s="74">
        <v>0</v>
      </c>
      <c r="AV44" s="74">
        <v>0</v>
      </c>
      <c r="AW44" s="74">
        <v>0</v>
      </c>
      <c r="AX44" s="74">
        <v>0</v>
      </c>
      <c r="AY44" s="74">
        <v>0</v>
      </c>
      <c r="AZ44" s="74">
        <v>0</v>
      </c>
      <c r="BA44" s="74">
        <v>0</v>
      </c>
      <c r="BB44" s="74">
        <v>0</v>
      </c>
      <c r="BC44" s="74">
        <v>0</v>
      </c>
      <c r="BD44" s="74">
        <v>0</v>
      </c>
      <c r="BE44" s="74">
        <v>0</v>
      </c>
      <c r="BF44" s="74">
        <v>0</v>
      </c>
      <c r="BG44" s="74">
        <v>0</v>
      </c>
      <c r="BH44" s="74">
        <v>0</v>
      </c>
      <c r="BI44" s="74">
        <v>0</v>
      </c>
      <c r="BJ44" s="74">
        <v>0</v>
      </c>
      <c r="BK44" s="74">
        <f t="shared" si="16"/>
        <v>4491.2959713888868</v>
      </c>
      <c r="BL44" s="74">
        <v>4857.4760139999999</v>
      </c>
      <c r="BM44" s="74">
        <v>0</v>
      </c>
      <c r="BN44" s="74">
        <v>-10.52622525</v>
      </c>
      <c r="BO44" s="74">
        <f t="shared" si="25"/>
        <v>4846.9497887500002</v>
      </c>
      <c r="BP44" s="74">
        <f t="shared" si="5"/>
        <v>9338.2457601388869</v>
      </c>
      <c r="BQ44" s="74">
        <v>1305.681914253533</v>
      </c>
      <c r="BR44" s="74">
        <v>88.055608127833878</v>
      </c>
      <c r="BS44" s="74">
        <f t="shared" si="6"/>
        <v>1393.7375223813669</v>
      </c>
      <c r="BT44" s="74">
        <v>497.48813067782902</v>
      </c>
      <c r="BU44" s="74">
        <v>0</v>
      </c>
      <c r="BV44" s="74">
        <f t="shared" si="26"/>
        <v>497.48813067782902</v>
      </c>
      <c r="BW44" s="74">
        <f t="shared" si="8"/>
        <v>11229.471413198084</v>
      </c>
    </row>
    <row r="45" spans="1:75" ht="12.75" customHeight="1" x14ac:dyDescent="0.15">
      <c r="A45" s="4" t="s">
        <v>49</v>
      </c>
      <c r="B45" s="5" t="s">
        <v>50</v>
      </c>
      <c r="C45" s="73">
        <f t="shared" ref="C45:BJ45" si="27">C46+C47+C48+C49+C50+C51+C52+C53+C54</f>
        <v>0</v>
      </c>
      <c r="D45" s="73">
        <f t="shared" si="27"/>
        <v>0</v>
      </c>
      <c r="E45" s="73">
        <f t="shared" si="27"/>
        <v>0</v>
      </c>
      <c r="F45" s="73">
        <f t="shared" si="27"/>
        <v>0</v>
      </c>
      <c r="G45" s="73">
        <f t="shared" si="27"/>
        <v>152.98069107899283</v>
      </c>
      <c r="H45" s="73">
        <f t="shared" si="27"/>
        <v>60.225967321309255</v>
      </c>
      <c r="I45" s="73">
        <f t="shared" si="27"/>
        <v>18.518879323686292</v>
      </c>
      <c r="J45" s="73">
        <f t="shared" si="27"/>
        <v>6.6955896437591651</v>
      </c>
      <c r="K45" s="73">
        <f t="shared" si="27"/>
        <v>1.844022837281476</v>
      </c>
      <c r="L45" s="73">
        <f t="shared" si="27"/>
        <v>1.3934896730499797</v>
      </c>
      <c r="M45" s="73">
        <f t="shared" si="27"/>
        <v>8274.895086980574</v>
      </c>
      <c r="N45" s="73">
        <f t="shared" si="27"/>
        <v>1551.525454073304</v>
      </c>
      <c r="O45" s="73">
        <f t="shared" si="27"/>
        <v>602.53750663007941</v>
      </c>
      <c r="P45" s="73">
        <f t="shared" si="27"/>
        <v>1056.7833836805291</v>
      </c>
      <c r="Q45" s="73">
        <f t="shared" si="27"/>
        <v>8978.488206510352</v>
      </c>
      <c r="R45" s="73">
        <f t="shared" si="27"/>
        <v>3957.4674950683598</v>
      </c>
      <c r="S45" s="73">
        <f t="shared" si="27"/>
        <v>8649.1717047718157</v>
      </c>
      <c r="T45" s="73">
        <f t="shared" si="27"/>
        <v>30955.718406275464</v>
      </c>
      <c r="U45" s="73">
        <f t="shared" si="27"/>
        <v>117.269422651095</v>
      </c>
      <c r="V45" s="73">
        <f t="shared" si="27"/>
        <v>159.38358723624106</v>
      </c>
      <c r="W45" s="73">
        <f t="shared" si="27"/>
        <v>0.13250975418573427</v>
      </c>
      <c r="X45" s="73">
        <f t="shared" si="27"/>
        <v>15.131759026370943</v>
      </c>
      <c r="Y45" s="73">
        <f t="shared" si="27"/>
        <v>5.0883745607321949</v>
      </c>
      <c r="Z45" s="73">
        <f t="shared" si="27"/>
        <v>0</v>
      </c>
      <c r="AA45" s="73">
        <f t="shared" si="27"/>
        <v>6439.974498803369</v>
      </c>
      <c r="AB45" s="73">
        <f t="shared" si="27"/>
        <v>1351.2489765946834</v>
      </c>
      <c r="AC45" s="73">
        <f t="shared" si="27"/>
        <v>0</v>
      </c>
      <c r="AD45" s="73">
        <f t="shared" si="27"/>
        <v>0</v>
      </c>
      <c r="AE45" s="73">
        <f t="shared" si="27"/>
        <v>0</v>
      </c>
      <c r="AF45" s="73">
        <f t="shared" si="27"/>
        <v>0</v>
      </c>
      <c r="AG45" s="73">
        <f t="shared" si="27"/>
        <v>0</v>
      </c>
      <c r="AH45" s="73">
        <f t="shared" si="27"/>
        <v>0</v>
      </c>
      <c r="AI45" s="73">
        <f t="shared" si="27"/>
        <v>0</v>
      </c>
      <c r="AJ45" s="73">
        <f t="shared" si="27"/>
        <v>0</v>
      </c>
      <c r="AK45" s="73">
        <f t="shared" si="27"/>
        <v>0</v>
      </c>
      <c r="AL45" s="73">
        <f t="shared" si="27"/>
        <v>0</v>
      </c>
      <c r="AM45" s="73">
        <f t="shared" si="27"/>
        <v>0</v>
      </c>
      <c r="AN45" s="73">
        <f t="shared" si="27"/>
        <v>0</v>
      </c>
      <c r="AO45" s="73">
        <f t="shared" si="27"/>
        <v>0</v>
      </c>
      <c r="AP45" s="73">
        <f t="shared" si="27"/>
        <v>0</v>
      </c>
      <c r="AQ45" s="73">
        <f t="shared" si="27"/>
        <v>0</v>
      </c>
      <c r="AR45" s="73">
        <f t="shared" si="27"/>
        <v>0</v>
      </c>
      <c r="AS45" s="73">
        <f t="shared" si="27"/>
        <v>0</v>
      </c>
      <c r="AT45" s="73">
        <f t="shared" si="27"/>
        <v>0</v>
      </c>
      <c r="AU45" s="73">
        <f t="shared" si="27"/>
        <v>0</v>
      </c>
      <c r="AV45" s="73">
        <f t="shared" si="27"/>
        <v>0</v>
      </c>
      <c r="AW45" s="73">
        <f t="shared" si="27"/>
        <v>0</v>
      </c>
      <c r="AX45" s="73">
        <f t="shared" si="27"/>
        <v>0</v>
      </c>
      <c r="AY45" s="73">
        <f t="shared" si="27"/>
        <v>0</v>
      </c>
      <c r="AZ45" s="73">
        <f t="shared" si="27"/>
        <v>0</v>
      </c>
      <c r="BA45" s="73">
        <f t="shared" si="27"/>
        <v>0</v>
      </c>
      <c r="BB45" s="73">
        <f t="shared" si="27"/>
        <v>0</v>
      </c>
      <c r="BC45" s="73">
        <f t="shared" si="27"/>
        <v>0</v>
      </c>
      <c r="BD45" s="73">
        <f t="shared" si="27"/>
        <v>0</v>
      </c>
      <c r="BE45" s="73">
        <f t="shared" si="27"/>
        <v>0</v>
      </c>
      <c r="BF45" s="73">
        <f t="shared" si="27"/>
        <v>0</v>
      </c>
      <c r="BG45" s="73">
        <f t="shared" si="27"/>
        <v>0</v>
      </c>
      <c r="BH45" s="73">
        <f t="shared" si="27"/>
        <v>0</v>
      </c>
      <c r="BI45" s="73">
        <f t="shared" si="27"/>
        <v>0</v>
      </c>
      <c r="BJ45" s="73">
        <f t="shared" si="27"/>
        <v>0</v>
      </c>
      <c r="BK45" s="73">
        <f t="shared" si="16"/>
        <v>72356.475012495226</v>
      </c>
      <c r="BL45" s="73">
        <f>SUM(BL46:BL54)</f>
        <v>155657.43044999999</v>
      </c>
      <c r="BM45" s="73">
        <f>SUM(BM46:BM54)</f>
        <v>0</v>
      </c>
      <c r="BN45" s="73">
        <f>SUM(BN46:BN54)</f>
        <v>-2387.0747188749997</v>
      </c>
      <c r="BO45" s="73">
        <f t="shared" ref="BO45:BO54" si="28">BL45+BM45+BN45</f>
        <v>153270.35573112499</v>
      </c>
      <c r="BP45" s="73">
        <f t="shared" si="5"/>
        <v>225626.83074362023</v>
      </c>
      <c r="BQ45" s="73">
        <f>SUM(BQ46:BQ54)</f>
        <v>37158.230523230195</v>
      </c>
      <c r="BR45" s="73">
        <f t="shared" ref="BR45:BU45" si="29">SUM(BR46:BR54)</f>
        <v>5203.031823982823</v>
      </c>
      <c r="BS45" s="73">
        <f t="shared" si="29"/>
        <v>42361.262347213014</v>
      </c>
      <c r="BT45" s="73">
        <f>SUM(BT46:BT54)</f>
        <v>25005.020916000321</v>
      </c>
      <c r="BU45" s="73">
        <f t="shared" si="29"/>
        <v>510.7</v>
      </c>
      <c r="BV45" s="73">
        <f>BT45-BU45</f>
        <v>24494.320916000321</v>
      </c>
      <c r="BW45" s="73">
        <f t="shared" si="8"/>
        <v>292482.41400683357</v>
      </c>
    </row>
    <row r="46" spans="1:75" ht="12.75" customHeight="1" x14ac:dyDescent="0.15">
      <c r="A46" s="6" t="s">
        <v>51</v>
      </c>
      <c r="B46" s="7" t="s">
        <v>52</v>
      </c>
      <c r="C46" s="74">
        <v>0</v>
      </c>
      <c r="D46" s="74">
        <v>0</v>
      </c>
      <c r="E46" s="74">
        <v>0</v>
      </c>
      <c r="F46" s="74">
        <v>0</v>
      </c>
      <c r="G46" s="74">
        <v>46.974280408022835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7503.9017089970639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0.82070557431164437</v>
      </c>
      <c r="U46" s="74">
        <v>5.4910332331288458</v>
      </c>
      <c r="V46" s="74">
        <v>1.3866504599307159</v>
      </c>
      <c r="W46" s="74">
        <v>0</v>
      </c>
      <c r="X46" s="74">
        <v>0</v>
      </c>
      <c r="Y46" s="74">
        <v>0</v>
      </c>
      <c r="Z46" s="74">
        <v>0</v>
      </c>
      <c r="AA46" s="74">
        <v>1461.0645182748647</v>
      </c>
      <c r="AB46" s="74">
        <v>81.273789102770223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0</v>
      </c>
      <c r="AM46" s="74">
        <v>0</v>
      </c>
      <c r="AN46" s="74">
        <v>0</v>
      </c>
      <c r="AO46" s="74">
        <v>0</v>
      </c>
      <c r="AP46" s="74">
        <v>0</v>
      </c>
      <c r="AQ46" s="74">
        <v>0</v>
      </c>
      <c r="AR46" s="74">
        <v>0</v>
      </c>
      <c r="AS46" s="74">
        <v>0</v>
      </c>
      <c r="AT46" s="74">
        <v>0</v>
      </c>
      <c r="AU46" s="74">
        <v>0</v>
      </c>
      <c r="AV46" s="74">
        <v>0</v>
      </c>
      <c r="AW46" s="74">
        <v>0</v>
      </c>
      <c r="AX46" s="74">
        <v>0</v>
      </c>
      <c r="AY46" s="74">
        <v>0</v>
      </c>
      <c r="AZ46" s="74">
        <v>0</v>
      </c>
      <c r="BA46" s="74">
        <v>0</v>
      </c>
      <c r="BB46" s="74">
        <v>0</v>
      </c>
      <c r="BC46" s="74">
        <v>0</v>
      </c>
      <c r="BD46" s="74">
        <v>0</v>
      </c>
      <c r="BE46" s="74">
        <v>0</v>
      </c>
      <c r="BF46" s="74">
        <v>0</v>
      </c>
      <c r="BG46" s="74">
        <v>0</v>
      </c>
      <c r="BH46" s="74">
        <v>0</v>
      </c>
      <c r="BI46" s="74">
        <v>0</v>
      </c>
      <c r="BJ46" s="74">
        <v>0</v>
      </c>
      <c r="BK46" s="74">
        <f t="shared" si="16"/>
        <v>9100.9126860500928</v>
      </c>
      <c r="BL46" s="74">
        <v>614.90144399999997</v>
      </c>
      <c r="BM46" s="74">
        <v>0</v>
      </c>
      <c r="BN46" s="74">
        <v>-16.575606125</v>
      </c>
      <c r="BO46" s="74">
        <f t="shared" si="28"/>
        <v>598.32583787499993</v>
      </c>
      <c r="BP46" s="74">
        <f t="shared" si="5"/>
        <v>9699.2385239250925</v>
      </c>
      <c r="BQ46" s="74">
        <v>757.09102410926698</v>
      </c>
      <c r="BR46" s="74">
        <v>102.74802049324563</v>
      </c>
      <c r="BS46" s="74">
        <f t="shared" si="6"/>
        <v>859.83904460251256</v>
      </c>
      <c r="BT46" s="74">
        <v>622.69087794559198</v>
      </c>
      <c r="BU46" s="74">
        <v>0</v>
      </c>
      <c r="BV46" s="74">
        <f t="shared" si="26"/>
        <v>622.69087794559198</v>
      </c>
      <c r="BW46" s="74">
        <f t="shared" si="8"/>
        <v>11181.768446473197</v>
      </c>
    </row>
    <row r="47" spans="1:75" ht="12.75" customHeight="1" x14ac:dyDescent="0.15">
      <c r="A47" s="6" t="s">
        <v>53</v>
      </c>
      <c r="B47" s="7" t="s">
        <v>54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>
        <v>1550.4465682037401</v>
      </c>
      <c r="O47" s="74">
        <v>581.44537337027009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0.65656445944931552</v>
      </c>
      <c r="W47" s="74">
        <v>0</v>
      </c>
      <c r="X47" s="74">
        <v>0</v>
      </c>
      <c r="Y47" s="74">
        <v>0</v>
      </c>
      <c r="Z47" s="74">
        <v>0</v>
      </c>
      <c r="AA47" s="74">
        <v>0</v>
      </c>
      <c r="AB47" s="74">
        <v>0</v>
      </c>
      <c r="AC47" s="74">
        <v>0</v>
      </c>
      <c r="AD47" s="74">
        <v>0</v>
      </c>
      <c r="AE47" s="74">
        <v>0</v>
      </c>
      <c r="AF47" s="74">
        <v>0</v>
      </c>
      <c r="AG47" s="74">
        <v>0</v>
      </c>
      <c r="AH47" s="74">
        <v>0</v>
      </c>
      <c r="AI47" s="74">
        <v>0</v>
      </c>
      <c r="AJ47" s="74">
        <v>0</v>
      </c>
      <c r="AK47" s="74">
        <v>0</v>
      </c>
      <c r="AL47" s="74">
        <v>0</v>
      </c>
      <c r="AM47" s="74">
        <v>0</v>
      </c>
      <c r="AN47" s="74">
        <v>0</v>
      </c>
      <c r="AO47" s="74">
        <v>0</v>
      </c>
      <c r="AP47" s="74">
        <v>0</v>
      </c>
      <c r="AQ47" s="74">
        <v>0</v>
      </c>
      <c r="AR47" s="74">
        <v>0</v>
      </c>
      <c r="AS47" s="74">
        <v>0</v>
      </c>
      <c r="AT47" s="74">
        <v>0</v>
      </c>
      <c r="AU47" s="74">
        <v>0</v>
      </c>
      <c r="AV47" s="74">
        <v>0</v>
      </c>
      <c r="AW47" s="74">
        <v>0</v>
      </c>
      <c r="AX47" s="74">
        <v>0</v>
      </c>
      <c r="AY47" s="74">
        <v>0</v>
      </c>
      <c r="AZ47" s="74">
        <v>0</v>
      </c>
      <c r="BA47" s="74">
        <v>0</v>
      </c>
      <c r="BB47" s="74">
        <v>0</v>
      </c>
      <c r="BC47" s="74">
        <v>0</v>
      </c>
      <c r="BD47" s="74">
        <v>0</v>
      </c>
      <c r="BE47" s="74">
        <v>0</v>
      </c>
      <c r="BF47" s="74">
        <v>0</v>
      </c>
      <c r="BG47" s="74">
        <v>0</v>
      </c>
      <c r="BH47" s="74">
        <v>0</v>
      </c>
      <c r="BI47" s="74">
        <v>0</v>
      </c>
      <c r="BJ47" s="74">
        <v>0</v>
      </c>
      <c r="BK47" s="74">
        <f t="shared" si="16"/>
        <v>2132.5485060334595</v>
      </c>
      <c r="BL47" s="74">
        <v>7345.1577040000002</v>
      </c>
      <c r="BM47" s="74">
        <v>0</v>
      </c>
      <c r="BN47" s="74">
        <v>-302.02609037499991</v>
      </c>
      <c r="BO47" s="74">
        <f t="shared" si="28"/>
        <v>7043.1316136250007</v>
      </c>
      <c r="BP47" s="74">
        <f t="shared" si="5"/>
        <v>9175.6801196584602</v>
      </c>
      <c r="BQ47" s="74">
        <v>2389.2153632265818</v>
      </c>
      <c r="BR47" s="74">
        <v>1626.2767867048365</v>
      </c>
      <c r="BS47" s="74">
        <f t="shared" si="6"/>
        <v>4015.4921499314182</v>
      </c>
      <c r="BT47" s="74">
        <v>945.66275226807488</v>
      </c>
      <c r="BU47" s="74">
        <v>0</v>
      </c>
      <c r="BV47" s="74">
        <f t="shared" si="26"/>
        <v>945.66275226807488</v>
      </c>
      <c r="BW47" s="74">
        <f t="shared" si="8"/>
        <v>14136.835021857954</v>
      </c>
    </row>
    <row r="48" spans="1:75" ht="12.75" customHeight="1" x14ac:dyDescent="0.15">
      <c r="A48" s="6" t="s">
        <v>55</v>
      </c>
      <c r="B48" s="7" t="s">
        <v>56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0.24877637721321719</v>
      </c>
      <c r="I48" s="74">
        <v>0</v>
      </c>
      <c r="J48" s="74">
        <v>0</v>
      </c>
      <c r="K48" s="74">
        <v>0</v>
      </c>
      <c r="L48" s="74">
        <v>0</v>
      </c>
      <c r="M48" s="74">
        <v>3.8111515107096983</v>
      </c>
      <c r="N48" s="74">
        <v>0</v>
      </c>
      <c r="O48" s="74">
        <v>0</v>
      </c>
      <c r="P48" s="74">
        <v>1017.8554375073201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0</v>
      </c>
      <c r="AB48" s="74">
        <v>0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74">
        <v>0</v>
      </c>
      <c r="AI48" s="74">
        <v>0</v>
      </c>
      <c r="AJ48" s="74">
        <v>0</v>
      </c>
      <c r="AK48" s="74">
        <v>0</v>
      </c>
      <c r="AL48" s="74">
        <v>0</v>
      </c>
      <c r="AM48" s="74">
        <v>0</v>
      </c>
      <c r="AN48" s="74">
        <v>0</v>
      </c>
      <c r="AO48" s="74">
        <v>0</v>
      </c>
      <c r="AP48" s="74">
        <v>0</v>
      </c>
      <c r="AQ48" s="74">
        <v>0</v>
      </c>
      <c r="AR48" s="74">
        <v>0</v>
      </c>
      <c r="AS48" s="74">
        <v>0</v>
      </c>
      <c r="AT48" s="74">
        <v>0</v>
      </c>
      <c r="AU48" s="74">
        <v>0</v>
      </c>
      <c r="AV48" s="74">
        <v>0</v>
      </c>
      <c r="AW48" s="74">
        <v>0</v>
      </c>
      <c r="AX48" s="74">
        <v>0</v>
      </c>
      <c r="AY48" s="74">
        <v>0</v>
      </c>
      <c r="AZ48" s="74">
        <v>0</v>
      </c>
      <c r="BA48" s="74">
        <v>0</v>
      </c>
      <c r="BB48" s="74">
        <v>0</v>
      </c>
      <c r="BC48" s="74">
        <v>0</v>
      </c>
      <c r="BD48" s="74">
        <v>0</v>
      </c>
      <c r="BE48" s="74">
        <v>0</v>
      </c>
      <c r="BF48" s="74">
        <v>0</v>
      </c>
      <c r="BG48" s="74">
        <v>0</v>
      </c>
      <c r="BH48" s="74">
        <v>0</v>
      </c>
      <c r="BI48" s="74">
        <v>0</v>
      </c>
      <c r="BJ48" s="74">
        <v>0</v>
      </c>
      <c r="BK48" s="74">
        <f t="shared" si="16"/>
        <v>1021.9153653952429</v>
      </c>
      <c r="BL48" s="74">
        <v>77973.247923000003</v>
      </c>
      <c r="BM48" s="74">
        <v>0</v>
      </c>
      <c r="BN48" s="74">
        <v>-29.008148124999998</v>
      </c>
      <c r="BO48" s="74">
        <f t="shared" si="28"/>
        <v>77944.239774875008</v>
      </c>
      <c r="BP48" s="74">
        <f t="shared" si="5"/>
        <v>78966.155140270246</v>
      </c>
      <c r="BQ48" s="74">
        <v>8704.4319236721494</v>
      </c>
      <c r="BR48" s="74">
        <v>12.190406271091096</v>
      </c>
      <c r="BS48" s="74">
        <f t="shared" si="6"/>
        <v>8716.6223299432404</v>
      </c>
      <c r="BT48" s="74">
        <v>10579.7994709958</v>
      </c>
      <c r="BU48" s="74">
        <v>0</v>
      </c>
      <c r="BV48" s="74">
        <f t="shared" si="26"/>
        <v>10579.7994709958</v>
      </c>
      <c r="BW48" s="74">
        <f t="shared" si="8"/>
        <v>98262.576941209292</v>
      </c>
    </row>
    <row r="49" spans="1:75" ht="12.75" customHeight="1" x14ac:dyDescent="0.15">
      <c r="A49" s="6" t="s">
        <v>57</v>
      </c>
      <c r="B49" s="7" t="s">
        <v>58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8.6345065630704265E-2</v>
      </c>
      <c r="M49" s="74">
        <v>3.1631360676594625E-2</v>
      </c>
      <c r="N49" s="74">
        <v>0</v>
      </c>
      <c r="O49" s="74">
        <v>0</v>
      </c>
      <c r="P49" s="74">
        <v>0</v>
      </c>
      <c r="Q49" s="74">
        <v>660.84666176361441</v>
      </c>
      <c r="R49" s="74">
        <v>106.72677562774999</v>
      </c>
      <c r="S49" s="74">
        <v>0</v>
      </c>
      <c r="T49" s="74">
        <v>8.9764672190336098E-2</v>
      </c>
      <c r="U49" s="74">
        <v>0</v>
      </c>
      <c r="V49" s="74">
        <v>0</v>
      </c>
      <c r="W49" s="74">
        <v>0</v>
      </c>
      <c r="X49" s="74">
        <v>0.67537229552729072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74">
        <v>0</v>
      </c>
      <c r="AI49" s="74">
        <v>0</v>
      </c>
      <c r="AJ49" s="74">
        <v>0</v>
      </c>
      <c r="AK49" s="74">
        <v>0</v>
      </c>
      <c r="AL49" s="74">
        <v>0</v>
      </c>
      <c r="AM49" s="74">
        <v>0</v>
      </c>
      <c r="AN49" s="74">
        <v>0</v>
      </c>
      <c r="AO49" s="74">
        <v>0</v>
      </c>
      <c r="AP49" s="74">
        <v>0</v>
      </c>
      <c r="AQ49" s="74">
        <v>0</v>
      </c>
      <c r="AR49" s="74">
        <v>0</v>
      </c>
      <c r="AS49" s="74">
        <v>0</v>
      </c>
      <c r="AT49" s="74">
        <v>0</v>
      </c>
      <c r="AU49" s="74">
        <v>0</v>
      </c>
      <c r="AV49" s="74">
        <v>0</v>
      </c>
      <c r="AW49" s="74">
        <v>0</v>
      </c>
      <c r="AX49" s="74">
        <v>0</v>
      </c>
      <c r="AY49" s="74">
        <v>0</v>
      </c>
      <c r="AZ49" s="74">
        <v>0</v>
      </c>
      <c r="BA49" s="74">
        <v>0</v>
      </c>
      <c r="BB49" s="74">
        <v>0</v>
      </c>
      <c r="BC49" s="74">
        <v>0</v>
      </c>
      <c r="BD49" s="74">
        <v>0</v>
      </c>
      <c r="BE49" s="74">
        <v>0</v>
      </c>
      <c r="BF49" s="74">
        <v>0</v>
      </c>
      <c r="BG49" s="74">
        <v>0</v>
      </c>
      <c r="BH49" s="74">
        <v>0</v>
      </c>
      <c r="BI49" s="74">
        <v>0</v>
      </c>
      <c r="BJ49" s="74">
        <v>0</v>
      </c>
      <c r="BK49" s="74">
        <f t="shared" si="16"/>
        <v>768.45655078538925</v>
      </c>
      <c r="BL49" s="74">
        <v>24081.760829999999</v>
      </c>
      <c r="BM49" s="74">
        <v>0</v>
      </c>
      <c r="BN49" s="74">
        <v>-1232.590480375</v>
      </c>
      <c r="BO49" s="74">
        <f t="shared" si="28"/>
        <v>22849.170349624997</v>
      </c>
      <c r="BP49" s="74">
        <f t="shared" si="5"/>
        <v>23617.626900410385</v>
      </c>
      <c r="BQ49" s="74">
        <v>6898.8451581046202</v>
      </c>
      <c r="BR49" s="74">
        <v>67.301583919997555</v>
      </c>
      <c r="BS49" s="74">
        <f t="shared" si="6"/>
        <v>6966.1467420246181</v>
      </c>
      <c r="BT49" s="74">
        <v>3246.6272370578799</v>
      </c>
      <c r="BU49" s="74">
        <v>510.7</v>
      </c>
      <c r="BV49" s="74">
        <f t="shared" si="26"/>
        <v>2735.9272370578801</v>
      </c>
      <c r="BW49" s="74">
        <f t="shared" si="8"/>
        <v>33319.700879492884</v>
      </c>
    </row>
    <row r="50" spans="1:75" ht="12.75" customHeight="1" x14ac:dyDescent="0.15">
      <c r="A50" s="6" t="s">
        <v>59</v>
      </c>
      <c r="B50" s="7" t="s">
        <v>60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59.977190944096037</v>
      </c>
      <c r="I50" s="74">
        <v>18.518879323686292</v>
      </c>
      <c r="J50" s="74">
        <v>0</v>
      </c>
      <c r="K50" s="74">
        <v>0</v>
      </c>
      <c r="L50" s="74">
        <v>0.82070557431164448</v>
      </c>
      <c r="M50" s="74">
        <v>0</v>
      </c>
      <c r="N50" s="74">
        <v>0</v>
      </c>
      <c r="O50" s="74">
        <v>0</v>
      </c>
      <c r="P50" s="74">
        <v>29.83777703606772</v>
      </c>
      <c r="Q50" s="74">
        <v>8244.6449133215556</v>
      </c>
      <c r="R50" s="74">
        <v>3850.7407194406096</v>
      </c>
      <c r="S50" s="74">
        <v>221.12116406383453</v>
      </c>
      <c r="T50" s="74">
        <v>4.8490021015579652</v>
      </c>
      <c r="U50" s="74">
        <v>0</v>
      </c>
      <c r="V50" s="74">
        <v>0</v>
      </c>
      <c r="W50" s="74">
        <v>0</v>
      </c>
      <c r="X50" s="74">
        <v>0.19064306569947573</v>
      </c>
      <c r="Y50" s="74">
        <v>1.5063366895178307</v>
      </c>
      <c r="Z50" s="74">
        <v>0</v>
      </c>
      <c r="AA50" s="74">
        <v>0.51037627902505389</v>
      </c>
      <c r="AB50" s="74">
        <v>12.115666040775649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>
        <v>0</v>
      </c>
      <c r="AO50" s="74">
        <v>0</v>
      </c>
      <c r="AP50" s="74">
        <v>0</v>
      </c>
      <c r="AQ50" s="74">
        <v>0</v>
      </c>
      <c r="AR50" s="74">
        <v>0</v>
      </c>
      <c r="AS50" s="74">
        <v>0</v>
      </c>
      <c r="AT50" s="74">
        <v>0</v>
      </c>
      <c r="AU50" s="74">
        <v>0</v>
      </c>
      <c r="AV50" s="74">
        <v>0</v>
      </c>
      <c r="AW50" s="74">
        <v>0</v>
      </c>
      <c r="AX50" s="74">
        <v>0</v>
      </c>
      <c r="AY50" s="74">
        <v>0</v>
      </c>
      <c r="AZ50" s="74">
        <v>0</v>
      </c>
      <c r="BA50" s="74">
        <v>0</v>
      </c>
      <c r="BB50" s="74">
        <v>0</v>
      </c>
      <c r="BC50" s="74">
        <v>0</v>
      </c>
      <c r="BD50" s="74">
        <v>0</v>
      </c>
      <c r="BE50" s="74">
        <v>0</v>
      </c>
      <c r="BF50" s="74">
        <v>0</v>
      </c>
      <c r="BG50" s="74">
        <v>0</v>
      </c>
      <c r="BH50" s="74">
        <v>0</v>
      </c>
      <c r="BI50" s="74">
        <v>0</v>
      </c>
      <c r="BJ50" s="74">
        <v>0</v>
      </c>
      <c r="BK50" s="74">
        <f t="shared" si="16"/>
        <v>12444.83337388074</v>
      </c>
      <c r="BL50" s="74">
        <v>22439.917862999999</v>
      </c>
      <c r="BM50" s="74">
        <v>0</v>
      </c>
      <c r="BN50" s="74">
        <v>-321.17025225000003</v>
      </c>
      <c r="BO50" s="74">
        <f t="shared" si="28"/>
        <v>22118.747610749997</v>
      </c>
      <c r="BP50" s="74">
        <f t="shared" si="5"/>
        <v>34563.580984630738</v>
      </c>
      <c r="BQ50" s="74">
        <v>3901.2869900299729</v>
      </c>
      <c r="BR50" s="74">
        <v>1418.4936338559201</v>
      </c>
      <c r="BS50" s="74">
        <f t="shared" si="6"/>
        <v>5319.780623885893</v>
      </c>
      <c r="BT50" s="74">
        <v>3639.1141694542098</v>
      </c>
      <c r="BU50" s="74">
        <v>0</v>
      </c>
      <c r="BV50" s="74">
        <f t="shared" si="26"/>
        <v>3639.1141694542098</v>
      </c>
      <c r="BW50" s="74">
        <f t="shared" si="8"/>
        <v>43522.475777970838</v>
      </c>
    </row>
    <row r="51" spans="1:75" ht="12.75" customHeight="1" x14ac:dyDescent="0.15">
      <c r="A51" s="6" t="s">
        <v>61</v>
      </c>
      <c r="B51" s="7" t="s">
        <v>62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4.0616376912027317</v>
      </c>
      <c r="K51" s="74">
        <v>0</v>
      </c>
      <c r="L51" s="74">
        <v>0.48643903310763098</v>
      </c>
      <c r="M51" s="74">
        <v>0</v>
      </c>
      <c r="N51" s="74">
        <v>0</v>
      </c>
      <c r="O51" s="74">
        <v>6.8648601684609432</v>
      </c>
      <c r="P51" s="74">
        <v>9.0901691371413698</v>
      </c>
      <c r="Q51" s="74">
        <v>2.9143596904462452</v>
      </c>
      <c r="R51" s="74">
        <v>0</v>
      </c>
      <c r="S51" s="74">
        <v>8421.0095708016997</v>
      </c>
      <c r="T51" s="74">
        <v>0</v>
      </c>
      <c r="U51" s="74">
        <v>12.202011106406355</v>
      </c>
      <c r="V51" s="74">
        <v>22.46168568694182</v>
      </c>
      <c r="W51" s="74">
        <v>0.13250975418573427</v>
      </c>
      <c r="X51" s="74">
        <v>8.6695575303066512</v>
      </c>
      <c r="Y51" s="74">
        <v>0.61467427909382533</v>
      </c>
      <c r="Z51" s="74">
        <v>0</v>
      </c>
      <c r="AA51" s="74">
        <v>2.3244775589097513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0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  <c r="AX51" s="74">
        <v>0</v>
      </c>
      <c r="AY51" s="74">
        <v>0</v>
      </c>
      <c r="AZ51" s="74">
        <v>0</v>
      </c>
      <c r="BA51" s="74">
        <v>0</v>
      </c>
      <c r="BB51" s="74">
        <v>0</v>
      </c>
      <c r="BC51" s="74">
        <v>0</v>
      </c>
      <c r="BD51" s="74">
        <v>0</v>
      </c>
      <c r="BE51" s="74">
        <v>0</v>
      </c>
      <c r="BF51" s="74">
        <v>0</v>
      </c>
      <c r="BG51" s="74">
        <v>0</v>
      </c>
      <c r="BH51" s="74">
        <v>0</v>
      </c>
      <c r="BI51" s="74">
        <v>0</v>
      </c>
      <c r="BJ51" s="74">
        <v>0</v>
      </c>
      <c r="BK51" s="74">
        <f t="shared" si="16"/>
        <v>8490.8319524379021</v>
      </c>
      <c r="BL51" s="74">
        <v>5705.430249</v>
      </c>
      <c r="BM51" s="74">
        <v>0</v>
      </c>
      <c r="BN51" s="74">
        <v>-128.68415599999997</v>
      </c>
      <c r="BO51" s="74">
        <f t="shared" si="28"/>
        <v>5576.7460929999997</v>
      </c>
      <c r="BP51" s="74">
        <f t="shared" si="5"/>
        <v>14067.578045437902</v>
      </c>
      <c r="BQ51" s="74">
        <v>7388.6529778421409</v>
      </c>
      <c r="BR51" s="74">
        <v>810.7658467624077</v>
      </c>
      <c r="BS51" s="74">
        <f t="shared" si="6"/>
        <v>8199.4188246045487</v>
      </c>
      <c r="BT51" s="74">
        <v>1507.76661730916</v>
      </c>
      <c r="BU51" s="74">
        <v>0</v>
      </c>
      <c r="BV51" s="74">
        <f t="shared" si="26"/>
        <v>1507.76661730916</v>
      </c>
      <c r="BW51" s="74">
        <f t="shared" si="8"/>
        <v>23774.763487351611</v>
      </c>
    </row>
    <row r="52" spans="1:75" ht="12.75" customHeight="1" x14ac:dyDescent="0.15">
      <c r="A52" s="6" t="s">
        <v>63</v>
      </c>
      <c r="B52" s="7" t="s">
        <v>64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4.3548689536911631</v>
      </c>
      <c r="R52" s="74">
        <v>0</v>
      </c>
      <c r="S52" s="74">
        <v>0</v>
      </c>
      <c r="T52" s="74">
        <v>29949.958933927403</v>
      </c>
      <c r="U52" s="74">
        <v>0</v>
      </c>
      <c r="V52" s="74">
        <v>43.352062159732796</v>
      </c>
      <c r="W52" s="74">
        <v>0</v>
      </c>
      <c r="X52" s="74">
        <v>0</v>
      </c>
      <c r="Y52" s="74">
        <v>0</v>
      </c>
      <c r="Z52" s="74">
        <v>0</v>
      </c>
      <c r="AA52" s="74">
        <v>8.0830950053297883</v>
      </c>
      <c r="AB52" s="74">
        <v>4.7643668392070779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74">
        <v>0</v>
      </c>
      <c r="AM52" s="74">
        <v>0</v>
      </c>
      <c r="AN52" s="74">
        <v>0</v>
      </c>
      <c r="AO52" s="74">
        <v>0</v>
      </c>
      <c r="AP52" s="74">
        <v>0</v>
      </c>
      <c r="AQ52" s="74">
        <v>0</v>
      </c>
      <c r="AR52" s="74">
        <v>0</v>
      </c>
      <c r="AS52" s="74">
        <v>0</v>
      </c>
      <c r="AT52" s="74">
        <v>0</v>
      </c>
      <c r="AU52" s="74">
        <v>0</v>
      </c>
      <c r="AV52" s="74">
        <v>0</v>
      </c>
      <c r="AW52" s="74">
        <v>0</v>
      </c>
      <c r="AX52" s="74">
        <v>0</v>
      </c>
      <c r="AY52" s="74">
        <v>0</v>
      </c>
      <c r="AZ52" s="74">
        <v>0</v>
      </c>
      <c r="BA52" s="74">
        <v>0</v>
      </c>
      <c r="BB52" s="74">
        <v>0</v>
      </c>
      <c r="BC52" s="74">
        <v>0</v>
      </c>
      <c r="BD52" s="74">
        <v>0</v>
      </c>
      <c r="BE52" s="74">
        <v>0</v>
      </c>
      <c r="BF52" s="74">
        <v>0</v>
      </c>
      <c r="BG52" s="74">
        <v>0</v>
      </c>
      <c r="BH52" s="74">
        <v>0</v>
      </c>
      <c r="BI52" s="74">
        <v>0</v>
      </c>
      <c r="BJ52" s="74">
        <v>0</v>
      </c>
      <c r="BK52" s="74">
        <f t="shared" si="16"/>
        <v>30010.513326885368</v>
      </c>
      <c r="BL52" s="74">
        <v>14361.621318</v>
      </c>
      <c r="BM52" s="74">
        <v>0</v>
      </c>
      <c r="BN52" s="74">
        <v>-25.888220624999995</v>
      </c>
      <c r="BO52" s="74">
        <f t="shared" si="28"/>
        <v>14335.733097374999</v>
      </c>
      <c r="BP52" s="74">
        <f t="shared" si="5"/>
        <v>44346.246424260367</v>
      </c>
      <c r="BQ52" s="74">
        <v>4687.1758431989201</v>
      </c>
      <c r="BR52" s="74">
        <v>316.40673833929895</v>
      </c>
      <c r="BS52" s="74">
        <f t="shared" si="6"/>
        <v>5003.5825815382195</v>
      </c>
      <c r="BT52" s="74">
        <v>2476.74519132776</v>
      </c>
      <c r="BU52" s="74">
        <v>0</v>
      </c>
      <c r="BV52" s="74">
        <f t="shared" si="26"/>
        <v>2476.74519132776</v>
      </c>
      <c r="BW52" s="74">
        <f t="shared" si="8"/>
        <v>51826.574197126349</v>
      </c>
    </row>
    <row r="53" spans="1:75" ht="12.75" customHeight="1" x14ac:dyDescent="0.15">
      <c r="A53" s="6" t="s">
        <v>65</v>
      </c>
      <c r="B53" s="7" t="s">
        <v>66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1.844022837281476</v>
      </c>
      <c r="L53" s="74">
        <v>0</v>
      </c>
      <c r="M53" s="74">
        <v>493.23721094817898</v>
      </c>
      <c r="N53" s="74">
        <v>0</v>
      </c>
      <c r="O53" s="74">
        <v>14.227273091348319</v>
      </c>
      <c r="P53" s="74">
        <v>0</v>
      </c>
      <c r="Q53" s="74">
        <v>65.727402781043907</v>
      </c>
      <c r="R53" s="74">
        <v>0</v>
      </c>
      <c r="S53" s="74">
        <v>2.7057636903087028</v>
      </c>
      <c r="T53" s="74">
        <v>0</v>
      </c>
      <c r="U53" s="74">
        <v>8.5088360220039547</v>
      </c>
      <c r="V53" s="74">
        <v>35.13816720349709</v>
      </c>
      <c r="W53" s="74">
        <v>0</v>
      </c>
      <c r="X53" s="74">
        <v>0.46164688555029998</v>
      </c>
      <c r="Y53" s="74">
        <v>2.9639439855609075</v>
      </c>
      <c r="Z53" s="74">
        <v>0</v>
      </c>
      <c r="AA53" s="74">
        <v>4896.9334622777296</v>
      </c>
      <c r="AB53" s="74">
        <v>852.09515461193041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4">
        <v>0</v>
      </c>
      <c r="AX53" s="74">
        <v>0</v>
      </c>
      <c r="AY53" s="74">
        <v>0</v>
      </c>
      <c r="AZ53" s="74">
        <v>0</v>
      </c>
      <c r="BA53" s="74">
        <v>0</v>
      </c>
      <c r="BB53" s="74">
        <v>0</v>
      </c>
      <c r="BC53" s="74">
        <v>0</v>
      </c>
      <c r="BD53" s="74">
        <v>0</v>
      </c>
      <c r="BE53" s="74">
        <v>0</v>
      </c>
      <c r="BF53" s="74">
        <v>0</v>
      </c>
      <c r="BG53" s="74">
        <v>0</v>
      </c>
      <c r="BH53" s="74">
        <v>0</v>
      </c>
      <c r="BI53" s="74">
        <v>0</v>
      </c>
      <c r="BJ53" s="74">
        <v>0</v>
      </c>
      <c r="BK53" s="74">
        <f t="shared" si="16"/>
        <v>6373.8428843344336</v>
      </c>
      <c r="BL53" s="74">
        <v>2309.406207</v>
      </c>
      <c r="BM53" s="74">
        <v>0</v>
      </c>
      <c r="BN53" s="74">
        <v>-96.563686750000016</v>
      </c>
      <c r="BO53" s="74">
        <f t="shared" si="28"/>
        <v>2212.8425202499998</v>
      </c>
      <c r="BP53" s="74">
        <f t="shared" si="5"/>
        <v>8586.6854045844339</v>
      </c>
      <c r="BQ53" s="74">
        <v>2431.5312430465433</v>
      </c>
      <c r="BR53" s="74">
        <v>303.2665768634896</v>
      </c>
      <c r="BS53" s="74">
        <f t="shared" si="6"/>
        <v>2734.797819910033</v>
      </c>
      <c r="BT53" s="74">
        <v>1284.35359084893</v>
      </c>
      <c r="BU53" s="74">
        <v>0</v>
      </c>
      <c r="BV53" s="74">
        <f t="shared" si="26"/>
        <v>1284.35359084893</v>
      </c>
      <c r="BW53" s="74">
        <f t="shared" si="8"/>
        <v>12605.836815343397</v>
      </c>
    </row>
    <row r="54" spans="1:75" ht="12.75" customHeight="1" x14ac:dyDescent="0.15">
      <c r="A54" s="6" t="s">
        <v>67</v>
      </c>
      <c r="B54" s="7" t="s">
        <v>68</v>
      </c>
      <c r="C54" s="74">
        <v>0</v>
      </c>
      <c r="D54" s="74">
        <v>0</v>
      </c>
      <c r="E54" s="74">
        <v>0</v>
      </c>
      <c r="F54" s="74">
        <v>0</v>
      </c>
      <c r="G54" s="74">
        <v>106.00641067097</v>
      </c>
      <c r="H54" s="74">
        <v>0</v>
      </c>
      <c r="I54" s="74">
        <v>0</v>
      </c>
      <c r="J54" s="74">
        <v>2.6339519525564334</v>
      </c>
      <c r="K54" s="74">
        <v>0</v>
      </c>
      <c r="L54" s="74">
        <v>0</v>
      </c>
      <c r="M54" s="74">
        <v>273.91338416394501</v>
      </c>
      <c r="N54" s="74">
        <v>1.078885869563849</v>
      </c>
      <c r="O54" s="74">
        <v>0</v>
      </c>
      <c r="P54" s="74">
        <v>0</v>
      </c>
      <c r="Q54" s="74">
        <v>0</v>
      </c>
      <c r="R54" s="74">
        <v>0</v>
      </c>
      <c r="S54" s="74">
        <v>4.3352062159732796</v>
      </c>
      <c r="T54" s="74">
        <v>1000</v>
      </c>
      <c r="U54" s="74">
        <v>91.067542289555846</v>
      </c>
      <c r="V54" s="74">
        <v>56.388457266689329</v>
      </c>
      <c r="W54" s="74">
        <v>0</v>
      </c>
      <c r="X54" s="74">
        <v>5.1345392492872257</v>
      </c>
      <c r="Y54" s="74">
        <v>3.4196065596318517E-3</v>
      </c>
      <c r="Z54" s="74">
        <v>0</v>
      </c>
      <c r="AA54" s="74">
        <v>71.058569407509964</v>
      </c>
      <c r="AB54" s="74">
        <v>401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74">
        <v>0</v>
      </c>
      <c r="AL54" s="74">
        <v>0</v>
      </c>
      <c r="AM54" s="74">
        <v>0</v>
      </c>
      <c r="AN54" s="74">
        <v>0</v>
      </c>
      <c r="AO54" s="74">
        <v>0</v>
      </c>
      <c r="AP54" s="74">
        <v>0</v>
      </c>
      <c r="AQ54" s="74">
        <v>0</v>
      </c>
      <c r="AR54" s="74">
        <v>0</v>
      </c>
      <c r="AS54" s="74">
        <v>0</v>
      </c>
      <c r="AT54" s="74">
        <v>0</v>
      </c>
      <c r="AU54" s="74">
        <v>0</v>
      </c>
      <c r="AV54" s="74">
        <v>0</v>
      </c>
      <c r="AW54" s="74">
        <v>0</v>
      </c>
      <c r="AX54" s="74">
        <v>0</v>
      </c>
      <c r="AY54" s="74">
        <v>0</v>
      </c>
      <c r="AZ54" s="74">
        <v>0</v>
      </c>
      <c r="BA54" s="74">
        <v>0</v>
      </c>
      <c r="BB54" s="74">
        <v>0</v>
      </c>
      <c r="BC54" s="74">
        <v>0</v>
      </c>
      <c r="BD54" s="74">
        <v>0</v>
      </c>
      <c r="BE54" s="74">
        <v>0</v>
      </c>
      <c r="BF54" s="74">
        <v>0</v>
      </c>
      <c r="BG54" s="74">
        <v>0</v>
      </c>
      <c r="BH54" s="74">
        <v>0</v>
      </c>
      <c r="BI54" s="74">
        <v>0</v>
      </c>
      <c r="BJ54" s="74">
        <v>0</v>
      </c>
      <c r="BK54" s="74">
        <f t="shared" si="16"/>
        <v>2012.6203666926106</v>
      </c>
      <c r="BL54" s="74">
        <v>825.98691199999985</v>
      </c>
      <c r="BM54" s="74">
        <v>0</v>
      </c>
      <c r="BN54" s="74">
        <v>-234.56807824999999</v>
      </c>
      <c r="BO54" s="74">
        <f t="shared" si="28"/>
        <v>591.41883374999986</v>
      </c>
      <c r="BP54" s="74">
        <f t="shared" si="5"/>
        <v>2604.0392004426103</v>
      </c>
      <c r="BQ54" s="74">
        <v>0</v>
      </c>
      <c r="BR54" s="74">
        <v>545.58223077253547</v>
      </c>
      <c r="BS54" s="74">
        <f t="shared" si="6"/>
        <v>545.58223077253547</v>
      </c>
      <c r="BT54" s="74">
        <v>702.26100879291403</v>
      </c>
      <c r="BU54" s="74">
        <v>0</v>
      </c>
      <c r="BV54" s="74">
        <f t="shared" si="26"/>
        <v>702.26100879291403</v>
      </c>
      <c r="BW54" s="74">
        <f t="shared" si="8"/>
        <v>3851.8824400080603</v>
      </c>
    </row>
    <row r="55" spans="1:75" ht="12.75" customHeight="1" x14ac:dyDescent="0.15">
      <c r="A55" s="4" t="s">
        <v>69</v>
      </c>
      <c r="B55" s="5" t="s">
        <v>70</v>
      </c>
      <c r="C55" s="73">
        <f t="shared" ref="C55:BJ55" si="30">C56+C57+C58+C59+C60+C61+C62+C63+C64</f>
        <v>0</v>
      </c>
      <c r="D55" s="73">
        <f t="shared" si="30"/>
        <v>0</v>
      </c>
      <c r="E55" s="73">
        <f t="shared" si="30"/>
        <v>0</v>
      </c>
      <c r="F55" s="73">
        <f t="shared" si="30"/>
        <v>0</v>
      </c>
      <c r="G55" s="73">
        <f t="shared" si="30"/>
        <v>0</v>
      </c>
      <c r="H55" s="73">
        <f t="shared" si="30"/>
        <v>0</v>
      </c>
      <c r="I55" s="73">
        <f t="shared" si="30"/>
        <v>0</v>
      </c>
      <c r="J55" s="73">
        <f t="shared" si="30"/>
        <v>0</v>
      </c>
      <c r="K55" s="73">
        <f t="shared" si="30"/>
        <v>0</v>
      </c>
      <c r="L55" s="73">
        <f t="shared" si="30"/>
        <v>0</v>
      </c>
      <c r="M55" s="73">
        <f t="shared" si="30"/>
        <v>6.8588758569815855</v>
      </c>
      <c r="N55" s="73">
        <f t="shared" si="30"/>
        <v>0</v>
      </c>
      <c r="O55" s="73">
        <f t="shared" si="30"/>
        <v>17.016817142368005</v>
      </c>
      <c r="P55" s="73">
        <f t="shared" si="30"/>
        <v>0</v>
      </c>
      <c r="Q55" s="73">
        <f t="shared" si="30"/>
        <v>0.38898024615812304</v>
      </c>
      <c r="R55" s="73">
        <f t="shared" si="30"/>
        <v>0</v>
      </c>
      <c r="S55" s="73">
        <f t="shared" si="30"/>
        <v>160.98139840122906</v>
      </c>
      <c r="T55" s="73">
        <f t="shared" si="30"/>
        <v>0.16499601650223683</v>
      </c>
      <c r="U55" s="73">
        <f t="shared" si="30"/>
        <v>25409.266405949245</v>
      </c>
      <c r="V55" s="73">
        <f t="shared" si="30"/>
        <v>21018.529760379104</v>
      </c>
      <c r="W55" s="73">
        <f t="shared" si="30"/>
        <v>1068.6805342352113</v>
      </c>
      <c r="X55" s="73">
        <f t="shared" si="30"/>
        <v>2011.7507336761485</v>
      </c>
      <c r="Y55" s="73">
        <f t="shared" si="30"/>
        <v>476.72393087171696</v>
      </c>
      <c r="Z55" s="73">
        <f t="shared" si="30"/>
        <v>252.55279744851202</v>
      </c>
      <c r="AA55" s="73">
        <f t="shared" si="30"/>
        <v>222.89586437584362</v>
      </c>
      <c r="AB55" s="73">
        <f t="shared" si="30"/>
        <v>33.633540317259076</v>
      </c>
      <c r="AC55" s="73">
        <f t="shared" si="30"/>
        <v>0</v>
      </c>
      <c r="AD55" s="73">
        <f t="shared" si="30"/>
        <v>0</v>
      </c>
      <c r="AE55" s="73">
        <f t="shared" si="30"/>
        <v>0</v>
      </c>
      <c r="AF55" s="73">
        <f t="shared" si="30"/>
        <v>0</v>
      </c>
      <c r="AG55" s="73">
        <f t="shared" si="30"/>
        <v>0</v>
      </c>
      <c r="AH55" s="73">
        <f t="shared" si="30"/>
        <v>0</v>
      </c>
      <c r="AI55" s="73">
        <f t="shared" si="30"/>
        <v>0</v>
      </c>
      <c r="AJ55" s="73">
        <f t="shared" si="30"/>
        <v>0</v>
      </c>
      <c r="AK55" s="73">
        <f t="shared" si="30"/>
        <v>0</v>
      </c>
      <c r="AL55" s="73">
        <f t="shared" si="30"/>
        <v>0</v>
      </c>
      <c r="AM55" s="73">
        <f t="shared" si="30"/>
        <v>0</v>
      </c>
      <c r="AN55" s="73">
        <f t="shared" si="30"/>
        <v>0</v>
      </c>
      <c r="AO55" s="73">
        <f t="shared" si="30"/>
        <v>0</v>
      </c>
      <c r="AP55" s="73">
        <f t="shared" si="30"/>
        <v>0</v>
      </c>
      <c r="AQ55" s="73">
        <f t="shared" si="30"/>
        <v>0</v>
      </c>
      <c r="AR55" s="73">
        <f t="shared" si="30"/>
        <v>0</v>
      </c>
      <c r="AS55" s="73">
        <f t="shared" si="30"/>
        <v>0</v>
      </c>
      <c r="AT55" s="73">
        <f t="shared" si="30"/>
        <v>0</v>
      </c>
      <c r="AU55" s="73">
        <f t="shared" si="30"/>
        <v>0</v>
      </c>
      <c r="AV55" s="73">
        <f t="shared" si="30"/>
        <v>0</v>
      </c>
      <c r="AW55" s="73">
        <f t="shared" si="30"/>
        <v>0</v>
      </c>
      <c r="AX55" s="73">
        <f t="shared" si="30"/>
        <v>0</v>
      </c>
      <c r="AY55" s="73">
        <f t="shared" si="30"/>
        <v>0</v>
      </c>
      <c r="AZ55" s="73">
        <f t="shared" si="30"/>
        <v>0</v>
      </c>
      <c r="BA55" s="73">
        <f t="shared" si="30"/>
        <v>0</v>
      </c>
      <c r="BB55" s="73">
        <f t="shared" si="30"/>
        <v>0</v>
      </c>
      <c r="BC55" s="73">
        <f t="shared" si="30"/>
        <v>0</v>
      </c>
      <c r="BD55" s="73">
        <f t="shared" si="30"/>
        <v>0</v>
      </c>
      <c r="BE55" s="73">
        <f t="shared" si="30"/>
        <v>0</v>
      </c>
      <c r="BF55" s="73">
        <f t="shared" si="30"/>
        <v>0</v>
      </c>
      <c r="BG55" s="73">
        <f t="shared" si="30"/>
        <v>0</v>
      </c>
      <c r="BH55" s="73">
        <f t="shared" si="30"/>
        <v>0</v>
      </c>
      <c r="BI55" s="73">
        <f t="shared" si="30"/>
        <v>0</v>
      </c>
      <c r="BJ55" s="73">
        <f t="shared" si="30"/>
        <v>0</v>
      </c>
      <c r="BK55" s="73">
        <f t="shared" ref="BK55:BK86" si="31">SUM(C55:BJ55)</f>
        <v>50679.444634916275</v>
      </c>
      <c r="BL55" s="73">
        <f>SUM(BL56:BL64)</f>
        <v>128786.97173700001</v>
      </c>
      <c r="BM55" s="73">
        <v>0</v>
      </c>
      <c r="BN55" s="73">
        <v>-4675.0632997499997</v>
      </c>
      <c r="BO55" s="73">
        <f>BL55+BM55+BN55</f>
        <v>124111.90843725001</v>
      </c>
      <c r="BP55" s="73">
        <f>BK55+BO55</f>
        <v>174791.35307216627</v>
      </c>
      <c r="BQ55" s="73">
        <f>SUM(BQ56:BQ64)</f>
        <v>41607.740269039627</v>
      </c>
      <c r="BR55" s="73">
        <f t="shared" ref="BR55:BV55" si="32">SUM(BR56:BR64)</f>
        <v>3900.4862662502655</v>
      </c>
      <c r="BS55" s="73">
        <f t="shared" si="32"/>
        <v>45508.226535289898</v>
      </c>
      <c r="BT55" s="73">
        <f>SUM(BT56:BT64)</f>
        <v>45112.317119425505</v>
      </c>
      <c r="BU55" s="73">
        <f t="shared" si="32"/>
        <v>0</v>
      </c>
      <c r="BV55" s="73">
        <f t="shared" si="32"/>
        <v>45112.317119425505</v>
      </c>
      <c r="BW55" s="73">
        <f t="shared" si="8"/>
        <v>265411.89672688168</v>
      </c>
    </row>
    <row r="56" spans="1:75" ht="12.75" customHeight="1" x14ac:dyDescent="0.15">
      <c r="A56" s="6" t="s">
        <v>71</v>
      </c>
      <c r="B56" s="7" t="s">
        <v>72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1.9876463127860136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7.0101934472452956E-2</v>
      </c>
      <c r="T56" s="74">
        <v>0</v>
      </c>
      <c r="U56" s="74">
        <v>22468.838876711299</v>
      </c>
      <c r="V56" s="74">
        <v>4176.6167210163403</v>
      </c>
      <c r="W56" s="74">
        <v>0</v>
      </c>
      <c r="X56" s="74">
        <v>0</v>
      </c>
      <c r="Y56" s="74">
        <v>0</v>
      </c>
      <c r="Z56" s="74">
        <v>0</v>
      </c>
      <c r="AA56" s="74">
        <v>9.4039180389875909E-2</v>
      </c>
      <c r="AB56" s="74">
        <v>14.29822992746068</v>
      </c>
      <c r="AC56" s="74">
        <v>0</v>
      </c>
      <c r="AD56" s="74">
        <v>0</v>
      </c>
      <c r="AE56" s="74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4">
        <v>0</v>
      </c>
      <c r="AP56" s="74">
        <v>0</v>
      </c>
      <c r="AQ56" s="74">
        <v>0</v>
      </c>
      <c r="AR56" s="74">
        <v>0</v>
      </c>
      <c r="AS56" s="74">
        <v>0</v>
      </c>
      <c r="AT56" s="74">
        <v>0</v>
      </c>
      <c r="AU56" s="74">
        <v>0</v>
      </c>
      <c r="AV56" s="74">
        <v>0</v>
      </c>
      <c r="AW56" s="74">
        <v>0</v>
      </c>
      <c r="AX56" s="74">
        <v>0</v>
      </c>
      <c r="AY56" s="74">
        <v>0</v>
      </c>
      <c r="AZ56" s="74">
        <v>0</v>
      </c>
      <c r="BA56" s="74">
        <v>0</v>
      </c>
      <c r="BB56" s="74">
        <v>0</v>
      </c>
      <c r="BC56" s="74">
        <v>0</v>
      </c>
      <c r="BD56" s="74">
        <v>0</v>
      </c>
      <c r="BE56" s="74">
        <v>0</v>
      </c>
      <c r="BF56" s="74">
        <v>0</v>
      </c>
      <c r="BG56" s="74">
        <v>0</v>
      </c>
      <c r="BH56" s="74">
        <v>0</v>
      </c>
      <c r="BI56" s="74">
        <v>0</v>
      </c>
      <c r="BJ56" s="74">
        <v>0</v>
      </c>
      <c r="BK56" s="74">
        <f t="shared" si="31"/>
        <v>26661.905615082745</v>
      </c>
      <c r="BL56" s="74">
        <v>38098.954113</v>
      </c>
      <c r="BM56" s="74">
        <v>0</v>
      </c>
      <c r="BN56" s="74">
        <v>-1588.198374375</v>
      </c>
      <c r="BO56" s="74">
        <f>BL56+BM56+BN56</f>
        <v>36510.755738624997</v>
      </c>
      <c r="BP56" s="74">
        <f t="shared" si="5"/>
        <v>63172.661353707743</v>
      </c>
      <c r="BQ56" s="74">
        <v>3593.087306286056</v>
      </c>
      <c r="BR56" s="74">
        <v>975.91711944623989</v>
      </c>
      <c r="BS56" s="74">
        <f t="shared" si="6"/>
        <v>4569.0044257322961</v>
      </c>
      <c r="BT56" s="74">
        <v>7481.2951231385296</v>
      </c>
      <c r="BU56" s="74">
        <v>0</v>
      </c>
      <c r="BV56" s="74">
        <f t="shared" si="26"/>
        <v>7481.2951231385296</v>
      </c>
      <c r="BW56" s="74">
        <f t="shared" si="8"/>
        <v>75222.960902578561</v>
      </c>
    </row>
    <row r="57" spans="1:75" ht="12.75" customHeight="1" x14ac:dyDescent="0.15">
      <c r="A57" s="6" t="s">
        <v>73</v>
      </c>
      <c r="B57" s="7" t="s">
        <v>74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4.8712295441955717</v>
      </c>
      <c r="N57" s="74">
        <v>0</v>
      </c>
      <c r="O57" s="74">
        <v>17.016817142368005</v>
      </c>
      <c r="P57" s="74">
        <v>0</v>
      </c>
      <c r="Q57" s="74">
        <v>0.38898024615812304</v>
      </c>
      <c r="R57" s="74">
        <v>0</v>
      </c>
      <c r="S57" s="74">
        <v>5.3722019051816394</v>
      </c>
      <c r="T57" s="74">
        <v>0.16499601650223683</v>
      </c>
      <c r="U57" s="74">
        <v>2076.0234796147788</v>
      </c>
      <c r="V57" s="74">
        <v>16596.669726427899</v>
      </c>
      <c r="W57" s="74">
        <v>0</v>
      </c>
      <c r="X57" s="74">
        <v>20.243215931380654</v>
      </c>
      <c r="Y57" s="74">
        <v>0</v>
      </c>
      <c r="Z57" s="74">
        <v>57.980603812019602</v>
      </c>
      <c r="AA57" s="74">
        <v>47.504319424765775</v>
      </c>
      <c r="AB57" s="74">
        <v>14.2896809110616</v>
      </c>
      <c r="AC57" s="74">
        <v>0</v>
      </c>
      <c r="AD57" s="74">
        <v>0</v>
      </c>
      <c r="AE57" s="74">
        <v>0</v>
      </c>
      <c r="AF57" s="74">
        <v>0</v>
      </c>
      <c r="AG57" s="74">
        <v>0</v>
      </c>
      <c r="AH57" s="74">
        <v>0</v>
      </c>
      <c r="AI57" s="74">
        <v>0</v>
      </c>
      <c r="AJ57" s="74">
        <v>0</v>
      </c>
      <c r="AK57" s="74">
        <v>0</v>
      </c>
      <c r="AL57" s="74">
        <v>0</v>
      </c>
      <c r="AM57" s="74">
        <v>0</v>
      </c>
      <c r="AN57" s="74">
        <v>0</v>
      </c>
      <c r="AO57" s="74">
        <v>0</v>
      </c>
      <c r="AP57" s="74">
        <v>0</v>
      </c>
      <c r="AQ57" s="74">
        <v>0</v>
      </c>
      <c r="AR57" s="74">
        <v>0</v>
      </c>
      <c r="AS57" s="74">
        <v>0</v>
      </c>
      <c r="AT57" s="74">
        <v>0</v>
      </c>
      <c r="AU57" s="74">
        <v>0</v>
      </c>
      <c r="AV57" s="74">
        <v>0</v>
      </c>
      <c r="AW57" s="74">
        <v>0</v>
      </c>
      <c r="AX57" s="74">
        <v>0</v>
      </c>
      <c r="AY57" s="74">
        <v>0</v>
      </c>
      <c r="AZ57" s="74">
        <v>0</v>
      </c>
      <c r="BA57" s="74">
        <v>0</v>
      </c>
      <c r="BB57" s="74">
        <v>0</v>
      </c>
      <c r="BC57" s="74">
        <v>0</v>
      </c>
      <c r="BD57" s="74">
        <v>0</v>
      </c>
      <c r="BE57" s="74">
        <v>0</v>
      </c>
      <c r="BF57" s="74">
        <v>0</v>
      </c>
      <c r="BG57" s="74">
        <v>0</v>
      </c>
      <c r="BH57" s="74">
        <v>0</v>
      </c>
      <c r="BI57" s="74">
        <v>0</v>
      </c>
      <c r="BJ57" s="74">
        <v>0</v>
      </c>
      <c r="BK57" s="74">
        <f t="shared" si="31"/>
        <v>18840.525250976309</v>
      </c>
      <c r="BL57" s="74">
        <v>5662.7840749999996</v>
      </c>
      <c r="BM57" s="74">
        <v>0</v>
      </c>
      <c r="BN57" s="74">
        <v>-62.70169924999999</v>
      </c>
      <c r="BO57" s="74">
        <f t="shared" ref="BO57:BO64" si="33">BL57+BM57+BN57</f>
        <v>5600.0823757499993</v>
      </c>
      <c r="BP57" s="74">
        <f t="shared" si="5"/>
        <v>24440.607626726309</v>
      </c>
      <c r="BQ57" s="74">
        <v>3095.05115876524</v>
      </c>
      <c r="BR57" s="74">
        <v>607.98048908840406</v>
      </c>
      <c r="BS57" s="74">
        <f t="shared" si="6"/>
        <v>3703.0316478536442</v>
      </c>
      <c r="BT57" s="74">
        <v>2045.8677157072</v>
      </c>
      <c r="BU57" s="74">
        <v>0</v>
      </c>
      <c r="BV57" s="74">
        <f t="shared" si="26"/>
        <v>2045.8677157072</v>
      </c>
      <c r="BW57" s="74">
        <f t="shared" si="8"/>
        <v>30189.506990287155</v>
      </c>
    </row>
    <row r="58" spans="1:75" ht="12.75" customHeight="1" x14ac:dyDescent="0.15">
      <c r="A58" s="6" t="s">
        <v>75</v>
      </c>
      <c r="B58" s="7" t="s">
        <v>76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6.4545073813051204</v>
      </c>
      <c r="W58" s="74">
        <v>0</v>
      </c>
      <c r="X58" s="74">
        <v>2.5202500344486749</v>
      </c>
      <c r="Y58" s="74">
        <v>86.650265516151407</v>
      </c>
      <c r="Z58" s="74">
        <v>7.6582088902955325</v>
      </c>
      <c r="AA58" s="74">
        <v>0</v>
      </c>
      <c r="AB58" s="74">
        <v>0</v>
      </c>
      <c r="AC58" s="74">
        <v>0</v>
      </c>
      <c r="AD58" s="74">
        <v>0</v>
      </c>
      <c r="AE58" s="74">
        <v>0</v>
      </c>
      <c r="AF58" s="74">
        <v>0</v>
      </c>
      <c r="AG58" s="74">
        <v>0</v>
      </c>
      <c r="AH58" s="74">
        <v>0</v>
      </c>
      <c r="AI58" s="74">
        <v>0</v>
      </c>
      <c r="AJ58" s="74">
        <v>0</v>
      </c>
      <c r="AK58" s="74">
        <v>0</v>
      </c>
      <c r="AL58" s="74">
        <v>0</v>
      </c>
      <c r="AM58" s="74">
        <v>0</v>
      </c>
      <c r="AN58" s="74">
        <v>0</v>
      </c>
      <c r="AO58" s="74">
        <v>0</v>
      </c>
      <c r="AP58" s="74">
        <v>0</v>
      </c>
      <c r="AQ58" s="74">
        <v>0</v>
      </c>
      <c r="AR58" s="74">
        <v>0</v>
      </c>
      <c r="AS58" s="74">
        <v>0</v>
      </c>
      <c r="AT58" s="74">
        <v>0</v>
      </c>
      <c r="AU58" s="74">
        <v>0</v>
      </c>
      <c r="AV58" s="74">
        <v>0</v>
      </c>
      <c r="AW58" s="74">
        <v>0</v>
      </c>
      <c r="AX58" s="74">
        <v>0</v>
      </c>
      <c r="AY58" s="74">
        <v>0</v>
      </c>
      <c r="AZ58" s="74">
        <v>0</v>
      </c>
      <c r="BA58" s="74">
        <v>0</v>
      </c>
      <c r="BB58" s="74">
        <v>0</v>
      </c>
      <c r="BC58" s="74">
        <v>0</v>
      </c>
      <c r="BD58" s="74">
        <v>0</v>
      </c>
      <c r="BE58" s="74">
        <v>0</v>
      </c>
      <c r="BF58" s="74">
        <v>0</v>
      </c>
      <c r="BG58" s="74">
        <v>0</v>
      </c>
      <c r="BH58" s="74">
        <v>0</v>
      </c>
      <c r="BI58" s="74">
        <v>0</v>
      </c>
      <c r="BJ58" s="74">
        <v>0</v>
      </c>
      <c r="BK58" s="74">
        <f t="shared" si="31"/>
        <v>103.28323182220073</v>
      </c>
      <c r="BL58" s="74">
        <v>7312.0706499999997</v>
      </c>
      <c r="BM58" s="74">
        <v>0</v>
      </c>
      <c r="BN58" s="74">
        <v>-239.15665799999999</v>
      </c>
      <c r="BO58" s="74">
        <f t="shared" si="33"/>
        <v>7072.9139919999998</v>
      </c>
      <c r="BP58" s="74">
        <f t="shared" si="5"/>
        <v>7176.1972238222006</v>
      </c>
      <c r="BQ58" s="74">
        <v>6513.0407033818656</v>
      </c>
      <c r="BR58" s="74">
        <v>8.248427700534128</v>
      </c>
      <c r="BS58" s="74">
        <f t="shared" si="6"/>
        <v>6521.2891310823998</v>
      </c>
      <c r="BT58" s="74">
        <v>894.61983749996398</v>
      </c>
      <c r="BU58" s="74">
        <v>0</v>
      </c>
      <c r="BV58" s="74">
        <f t="shared" si="26"/>
        <v>894.61983749996398</v>
      </c>
      <c r="BW58" s="74">
        <f t="shared" si="8"/>
        <v>14592.106192404564</v>
      </c>
    </row>
    <row r="59" spans="1:75" ht="12.75" customHeight="1" x14ac:dyDescent="0.15">
      <c r="A59" s="6" t="s">
        <v>77</v>
      </c>
      <c r="B59" s="7" t="s">
        <v>78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56.00460643037065</v>
      </c>
      <c r="W59" s="74">
        <v>0</v>
      </c>
      <c r="X59" s="74">
        <v>25.118719983775769</v>
      </c>
      <c r="Y59" s="74">
        <v>88.136939467951294</v>
      </c>
      <c r="Z59" s="74">
        <v>8.7285457434603018</v>
      </c>
      <c r="AA59" s="74">
        <v>0.27869793460999592</v>
      </c>
      <c r="AB59" s="74">
        <v>0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>
        <v>0</v>
      </c>
      <c r="AJ59" s="74">
        <v>0</v>
      </c>
      <c r="AK59" s="74">
        <v>0</v>
      </c>
      <c r="AL59" s="74">
        <v>0</v>
      </c>
      <c r="AM59" s="74">
        <v>0</v>
      </c>
      <c r="AN59" s="74">
        <v>0</v>
      </c>
      <c r="AO59" s="74">
        <v>0</v>
      </c>
      <c r="AP59" s="74">
        <v>0</v>
      </c>
      <c r="AQ59" s="74">
        <v>0</v>
      </c>
      <c r="AR59" s="74">
        <v>0</v>
      </c>
      <c r="AS59" s="74">
        <v>0</v>
      </c>
      <c r="AT59" s="74">
        <v>0</v>
      </c>
      <c r="AU59" s="74">
        <v>0</v>
      </c>
      <c r="AV59" s="74">
        <v>0</v>
      </c>
      <c r="AW59" s="74">
        <v>0</v>
      </c>
      <c r="AX59" s="74">
        <v>0</v>
      </c>
      <c r="AY59" s="74">
        <v>0</v>
      </c>
      <c r="AZ59" s="74">
        <v>0</v>
      </c>
      <c r="BA59" s="74">
        <v>0</v>
      </c>
      <c r="BB59" s="74">
        <v>0</v>
      </c>
      <c r="BC59" s="74">
        <v>0</v>
      </c>
      <c r="BD59" s="74">
        <v>0</v>
      </c>
      <c r="BE59" s="74">
        <v>0</v>
      </c>
      <c r="BF59" s="74">
        <v>0</v>
      </c>
      <c r="BG59" s="74">
        <v>0</v>
      </c>
      <c r="BH59" s="74">
        <v>0</v>
      </c>
      <c r="BI59" s="74">
        <v>0</v>
      </c>
      <c r="BJ59" s="74">
        <v>0</v>
      </c>
      <c r="BK59" s="74">
        <f t="shared" si="31"/>
        <v>178.26750956016801</v>
      </c>
      <c r="BL59" s="74">
        <v>19227.296762999998</v>
      </c>
      <c r="BM59" s="74">
        <v>0</v>
      </c>
      <c r="BN59" s="74">
        <v>-351.75304162499998</v>
      </c>
      <c r="BO59" s="74">
        <f t="shared" si="33"/>
        <v>18875.543721374997</v>
      </c>
      <c r="BP59" s="74">
        <f t="shared" si="5"/>
        <v>19053.811230935164</v>
      </c>
      <c r="BQ59" s="74">
        <v>4363.2776173806697</v>
      </c>
      <c r="BR59" s="74">
        <v>3.0530376350716439</v>
      </c>
      <c r="BS59" s="74">
        <f t="shared" si="6"/>
        <v>4366.3306550157413</v>
      </c>
      <c r="BT59" s="74">
        <v>1431.19069149092</v>
      </c>
      <c r="BU59" s="74">
        <v>0</v>
      </c>
      <c r="BV59" s="74">
        <f t="shared" si="26"/>
        <v>1431.19069149092</v>
      </c>
      <c r="BW59" s="74">
        <f t="shared" si="8"/>
        <v>24851.332577441826</v>
      </c>
    </row>
    <row r="60" spans="1:75" ht="12.75" customHeight="1" x14ac:dyDescent="0.15">
      <c r="A60" s="6" t="s">
        <v>79</v>
      </c>
      <c r="B60" s="7" t="s">
        <v>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0</v>
      </c>
      <c r="W60" s="74">
        <v>15.823</v>
      </c>
      <c r="X60" s="74">
        <v>397.56991208720797</v>
      </c>
      <c r="Y60" s="74">
        <v>255.3881864962656</v>
      </c>
      <c r="Z60" s="74">
        <v>0</v>
      </c>
      <c r="AA60" s="74">
        <v>0</v>
      </c>
      <c r="AB60" s="74">
        <v>0</v>
      </c>
      <c r="AC60" s="74">
        <v>0</v>
      </c>
      <c r="AD60" s="74">
        <v>0</v>
      </c>
      <c r="AE60" s="74">
        <v>0</v>
      </c>
      <c r="AF60" s="74">
        <v>0</v>
      </c>
      <c r="AG60" s="74">
        <v>0</v>
      </c>
      <c r="AH60" s="74">
        <v>0</v>
      </c>
      <c r="AI60" s="74">
        <v>0</v>
      </c>
      <c r="AJ60" s="74">
        <v>0</v>
      </c>
      <c r="AK60" s="74">
        <v>0</v>
      </c>
      <c r="AL60" s="74">
        <v>0</v>
      </c>
      <c r="AM60" s="74">
        <v>0</v>
      </c>
      <c r="AN60" s="74">
        <v>0</v>
      </c>
      <c r="AO60" s="74">
        <v>0</v>
      </c>
      <c r="AP60" s="74">
        <v>0</v>
      </c>
      <c r="AQ60" s="74">
        <v>0</v>
      </c>
      <c r="AR60" s="74">
        <v>0</v>
      </c>
      <c r="AS60" s="74">
        <v>0</v>
      </c>
      <c r="AT60" s="74">
        <v>0</v>
      </c>
      <c r="AU60" s="74">
        <v>0</v>
      </c>
      <c r="AV60" s="74">
        <v>0</v>
      </c>
      <c r="AW60" s="74">
        <v>0</v>
      </c>
      <c r="AX60" s="74">
        <v>0</v>
      </c>
      <c r="AY60" s="74">
        <v>0</v>
      </c>
      <c r="AZ60" s="74">
        <v>0</v>
      </c>
      <c r="BA60" s="74">
        <v>0</v>
      </c>
      <c r="BB60" s="74">
        <v>0</v>
      </c>
      <c r="BC60" s="74">
        <v>0</v>
      </c>
      <c r="BD60" s="74">
        <v>0</v>
      </c>
      <c r="BE60" s="74">
        <v>0</v>
      </c>
      <c r="BF60" s="74">
        <v>0</v>
      </c>
      <c r="BG60" s="74">
        <v>0</v>
      </c>
      <c r="BH60" s="74">
        <v>0</v>
      </c>
      <c r="BI60" s="74">
        <v>0</v>
      </c>
      <c r="BJ60" s="74">
        <v>0</v>
      </c>
      <c r="BK60" s="74">
        <f t="shared" si="31"/>
        <v>668.78109858347352</v>
      </c>
      <c r="BL60" s="74">
        <v>6075.0500540000003</v>
      </c>
      <c r="BM60" s="74">
        <v>0</v>
      </c>
      <c r="BN60" s="74">
        <v>-450.01218725000001</v>
      </c>
      <c r="BO60" s="74">
        <f t="shared" si="33"/>
        <v>5625.0378667499999</v>
      </c>
      <c r="BP60" s="74">
        <f t="shared" si="5"/>
        <v>6293.8189653334739</v>
      </c>
      <c r="BQ60" s="74">
        <v>1000</v>
      </c>
      <c r="BR60" s="74">
        <v>100.2</v>
      </c>
      <c r="BS60" s="74">
        <f t="shared" si="6"/>
        <v>1100.2</v>
      </c>
      <c r="BT60" s="74">
        <v>938.242127867573</v>
      </c>
      <c r="BU60" s="74">
        <v>0</v>
      </c>
      <c r="BV60" s="74">
        <f t="shared" si="26"/>
        <v>938.242127867573</v>
      </c>
      <c r="BW60" s="74">
        <f t="shared" si="8"/>
        <v>8332.2610932010466</v>
      </c>
    </row>
    <row r="61" spans="1:75" ht="12.75" customHeight="1" x14ac:dyDescent="0.15">
      <c r="A61" s="6" t="s">
        <v>81</v>
      </c>
      <c r="B61" s="7" t="s">
        <v>82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155.53909456157496</v>
      </c>
      <c r="T61" s="74">
        <v>0</v>
      </c>
      <c r="U61" s="74">
        <v>311.52957718902132</v>
      </c>
      <c r="V61" s="74">
        <v>4.0180377075674255E-2</v>
      </c>
      <c r="W61" s="74">
        <v>20.023506209924307</v>
      </c>
      <c r="X61" s="74">
        <v>1565.7540632947139</v>
      </c>
      <c r="Y61" s="74">
        <v>4.8199354458010948</v>
      </c>
      <c r="Z61" s="74">
        <v>0</v>
      </c>
      <c r="AA61" s="74">
        <v>0</v>
      </c>
      <c r="AB61" s="74">
        <v>0</v>
      </c>
      <c r="AC61" s="74">
        <v>0</v>
      </c>
      <c r="AD61" s="74">
        <v>0</v>
      </c>
      <c r="AE61" s="74">
        <v>0</v>
      </c>
      <c r="AF61" s="74">
        <v>0</v>
      </c>
      <c r="AG61" s="74">
        <v>0</v>
      </c>
      <c r="AH61" s="74">
        <v>0</v>
      </c>
      <c r="AI61" s="74">
        <v>0</v>
      </c>
      <c r="AJ61" s="74">
        <v>0</v>
      </c>
      <c r="AK61" s="74">
        <v>0</v>
      </c>
      <c r="AL61" s="74">
        <v>0</v>
      </c>
      <c r="AM61" s="74">
        <v>0</v>
      </c>
      <c r="AN61" s="74">
        <v>0</v>
      </c>
      <c r="AO61" s="74">
        <v>0</v>
      </c>
      <c r="AP61" s="74">
        <v>0</v>
      </c>
      <c r="AQ61" s="74">
        <v>0</v>
      </c>
      <c r="AR61" s="74">
        <v>0</v>
      </c>
      <c r="AS61" s="74">
        <v>0</v>
      </c>
      <c r="AT61" s="74">
        <v>0</v>
      </c>
      <c r="AU61" s="74">
        <v>0</v>
      </c>
      <c r="AV61" s="74">
        <v>0</v>
      </c>
      <c r="AW61" s="74">
        <v>0</v>
      </c>
      <c r="AX61" s="74">
        <v>0</v>
      </c>
      <c r="AY61" s="74">
        <v>0</v>
      </c>
      <c r="AZ61" s="74">
        <v>0</v>
      </c>
      <c r="BA61" s="74">
        <v>0</v>
      </c>
      <c r="BB61" s="74">
        <v>0</v>
      </c>
      <c r="BC61" s="74">
        <v>0</v>
      </c>
      <c r="BD61" s="74">
        <v>0</v>
      </c>
      <c r="BE61" s="74">
        <v>0</v>
      </c>
      <c r="BF61" s="74">
        <v>0</v>
      </c>
      <c r="BG61" s="74">
        <v>0</v>
      </c>
      <c r="BH61" s="74">
        <v>0</v>
      </c>
      <c r="BI61" s="74">
        <v>0</v>
      </c>
      <c r="BJ61" s="74">
        <v>0</v>
      </c>
      <c r="BK61" s="74">
        <f t="shared" si="31"/>
        <v>2057.7063570781111</v>
      </c>
      <c r="BL61" s="74">
        <v>10360.206832</v>
      </c>
      <c r="BM61" s="74">
        <v>0</v>
      </c>
      <c r="BN61" s="74">
        <v>-509.16042837500004</v>
      </c>
      <c r="BO61" s="74">
        <f t="shared" si="33"/>
        <v>9851.0464036249996</v>
      </c>
      <c r="BP61" s="74">
        <f t="shared" si="5"/>
        <v>11908.752760703112</v>
      </c>
      <c r="BQ61" s="74">
        <v>180.63843278629679</v>
      </c>
      <c r="BR61" s="74">
        <v>198.16027975447642</v>
      </c>
      <c r="BS61" s="74">
        <f t="shared" si="6"/>
        <v>378.79871254077318</v>
      </c>
      <c r="BT61" s="74">
        <v>2026.6263960201134</v>
      </c>
      <c r="BU61" s="74">
        <v>0</v>
      </c>
      <c r="BV61" s="74">
        <f t="shared" si="26"/>
        <v>2026.6263960201134</v>
      </c>
      <c r="BW61" s="74">
        <f t="shared" si="8"/>
        <v>14314.177869263998</v>
      </c>
    </row>
    <row r="62" spans="1:75" ht="12.75" customHeight="1" x14ac:dyDescent="0.15">
      <c r="A62" s="6" t="s">
        <v>83</v>
      </c>
      <c r="B62" s="7" t="s">
        <v>84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1.9654188701484068</v>
      </c>
      <c r="W62" s="74">
        <v>1032.8340280252871</v>
      </c>
      <c r="X62" s="74">
        <v>0</v>
      </c>
      <c r="Y62" s="74">
        <v>0</v>
      </c>
      <c r="Z62" s="74">
        <v>0</v>
      </c>
      <c r="AA62" s="74">
        <v>0</v>
      </c>
      <c r="AB62" s="74">
        <v>5.0456294787367968</v>
      </c>
      <c r="AC62" s="74">
        <v>0</v>
      </c>
      <c r="AD62" s="74">
        <v>0</v>
      </c>
      <c r="AE62" s="74">
        <v>0</v>
      </c>
      <c r="AF62" s="74">
        <v>0</v>
      </c>
      <c r="AG62" s="74">
        <v>0</v>
      </c>
      <c r="AH62" s="74">
        <v>0</v>
      </c>
      <c r="AI62" s="74">
        <v>0</v>
      </c>
      <c r="AJ62" s="74">
        <v>0</v>
      </c>
      <c r="AK62" s="74">
        <v>0</v>
      </c>
      <c r="AL62" s="74">
        <v>0</v>
      </c>
      <c r="AM62" s="74">
        <v>0</v>
      </c>
      <c r="AN62" s="74">
        <v>0</v>
      </c>
      <c r="AO62" s="74">
        <v>0</v>
      </c>
      <c r="AP62" s="74">
        <v>0</v>
      </c>
      <c r="AQ62" s="74">
        <v>0</v>
      </c>
      <c r="AR62" s="74">
        <v>0</v>
      </c>
      <c r="AS62" s="74">
        <v>0</v>
      </c>
      <c r="AT62" s="74">
        <v>0</v>
      </c>
      <c r="AU62" s="74">
        <v>0</v>
      </c>
      <c r="AV62" s="74">
        <v>0</v>
      </c>
      <c r="AW62" s="74">
        <v>0</v>
      </c>
      <c r="AX62" s="74">
        <v>0</v>
      </c>
      <c r="AY62" s="74">
        <v>0</v>
      </c>
      <c r="AZ62" s="74">
        <v>0</v>
      </c>
      <c r="BA62" s="74">
        <v>0</v>
      </c>
      <c r="BB62" s="74">
        <v>0</v>
      </c>
      <c r="BC62" s="74">
        <v>0</v>
      </c>
      <c r="BD62" s="74">
        <v>0</v>
      </c>
      <c r="BE62" s="74">
        <v>0</v>
      </c>
      <c r="BF62" s="74">
        <v>0</v>
      </c>
      <c r="BG62" s="74">
        <v>0</v>
      </c>
      <c r="BH62" s="74">
        <v>0</v>
      </c>
      <c r="BI62" s="74">
        <v>0</v>
      </c>
      <c r="BJ62" s="74">
        <v>0</v>
      </c>
      <c r="BK62" s="74">
        <f t="shared" si="31"/>
        <v>1039.8450763741723</v>
      </c>
      <c r="BL62" s="74">
        <v>15538.292027</v>
      </c>
      <c r="BM62" s="74">
        <v>0</v>
      </c>
      <c r="BN62" s="74">
        <v>-638.7039308750002</v>
      </c>
      <c r="BO62" s="74">
        <f t="shared" si="33"/>
        <v>14899.588096124999</v>
      </c>
      <c r="BP62" s="74">
        <f t="shared" si="5"/>
        <v>15939.433172499172</v>
      </c>
      <c r="BQ62" s="74">
        <v>592</v>
      </c>
      <c r="BR62" s="74">
        <v>0.13493205836332306</v>
      </c>
      <c r="BS62" s="74">
        <f t="shared" si="6"/>
        <v>592.13493205836335</v>
      </c>
      <c r="BT62" s="74">
        <v>886.85612861261643</v>
      </c>
      <c r="BU62" s="74">
        <v>0</v>
      </c>
      <c r="BV62" s="74">
        <f t="shared" si="26"/>
        <v>886.85612861261643</v>
      </c>
      <c r="BW62" s="74">
        <f t="shared" si="8"/>
        <v>17418.424233170153</v>
      </c>
    </row>
    <row r="63" spans="1:75" ht="12.75" customHeight="1" x14ac:dyDescent="0.15">
      <c r="A63" s="6" t="s">
        <v>85</v>
      </c>
      <c r="B63" s="7" t="s">
        <v>86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0</v>
      </c>
      <c r="AA63" s="74">
        <v>0</v>
      </c>
      <c r="AB63" s="74">
        <v>0</v>
      </c>
      <c r="AC63" s="74">
        <v>0</v>
      </c>
      <c r="AD63" s="74">
        <v>0</v>
      </c>
      <c r="AE63" s="74">
        <v>0</v>
      </c>
      <c r="AF63" s="74">
        <v>0</v>
      </c>
      <c r="AG63" s="74">
        <v>0</v>
      </c>
      <c r="AH63" s="74">
        <v>0</v>
      </c>
      <c r="AI63" s="74">
        <v>0</v>
      </c>
      <c r="AJ63" s="74">
        <v>0</v>
      </c>
      <c r="AK63" s="74">
        <v>0</v>
      </c>
      <c r="AL63" s="74">
        <v>0</v>
      </c>
      <c r="AM63" s="74">
        <v>0</v>
      </c>
      <c r="AN63" s="74">
        <v>0</v>
      </c>
      <c r="AO63" s="74">
        <v>0</v>
      </c>
      <c r="AP63" s="74">
        <v>0</v>
      </c>
      <c r="AQ63" s="74">
        <v>0</v>
      </c>
      <c r="AR63" s="74">
        <v>0</v>
      </c>
      <c r="AS63" s="74">
        <v>0</v>
      </c>
      <c r="AT63" s="74">
        <v>0</v>
      </c>
      <c r="AU63" s="74">
        <v>0</v>
      </c>
      <c r="AV63" s="74">
        <v>0</v>
      </c>
      <c r="AW63" s="74">
        <v>0</v>
      </c>
      <c r="AX63" s="74">
        <v>0</v>
      </c>
      <c r="AY63" s="74">
        <v>0</v>
      </c>
      <c r="AZ63" s="74">
        <v>0</v>
      </c>
      <c r="BA63" s="74">
        <v>0</v>
      </c>
      <c r="BB63" s="74">
        <v>0</v>
      </c>
      <c r="BC63" s="74">
        <v>0</v>
      </c>
      <c r="BD63" s="74">
        <v>0</v>
      </c>
      <c r="BE63" s="74">
        <v>0</v>
      </c>
      <c r="BF63" s="74">
        <v>0</v>
      </c>
      <c r="BG63" s="74">
        <v>0</v>
      </c>
      <c r="BH63" s="74">
        <v>0</v>
      </c>
      <c r="BI63" s="74">
        <v>0</v>
      </c>
      <c r="BJ63" s="74">
        <v>0</v>
      </c>
      <c r="BK63" s="74">
        <f t="shared" si="31"/>
        <v>0</v>
      </c>
      <c r="BL63" s="74">
        <v>4849.4786020000001</v>
      </c>
      <c r="BM63" s="74">
        <v>0</v>
      </c>
      <c r="BN63" s="74">
        <v>-421.72549737500003</v>
      </c>
      <c r="BO63" s="74">
        <f t="shared" si="33"/>
        <v>4427.7531046250006</v>
      </c>
      <c r="BP63" s="74">
        <f t="shared" si="5"/>
        <v>4427.7531046250006</v>
      </c>
      <c r="BQ63" s="74">
        <v>1323.6516443060589</v>
      </c>
      <c r="BR63" s="74">
        <v>5.7919805671755604</v>
      </c>
      <c r="BS63" s="74">
        <f t="shared" si="6"/>
        <v>1329.4436248732345</v>
      </c>
      <c r="BT63" s="74">
        <v>779.72655890474118</v>
      </c>
      <c r="BU63" s="74">
        <v>0</v>
      </c>
      <c r="BV63" s="74">
        <f t="shared" si="26"/>
        <v>779.72655890474118</v>
      </c>
      <c r="BW63" s="74">
        <f t="shared" si="8"/>
        <v>6536.9232884029761</v>
      </c>
    </row>
    <row r="64" spans="1:75" ht="12.75" customHeight="1" x14ac:dyDescent="0.15">
      <c r="A64" s="6" t="s">
        <v>87</v>
      </c>
      <c r="B64" s="7" t="s">
        <v>88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  <c r="Q64" s="74">
        <v>0</v>
      </c>
      <c r="R64" s="74">
        <v>0</v>
      </c>
      <c r="S64" s="74">
        <v>0</v>
      </c>
      <c r="T64" s="74">
        <v>0</v>
      </c>
      <c r="U64" s="74">
        <v>552.87447243415022</v>
      </c>
      <c r="V64" s="74">
        <v>180.7785998759596</v>
      </c>
      <c r="W64" s="74">
        <v>0</v>
      </c>
      <c r="X64" s="74">
        <v>0.54457234462137238</v>
      </c>
      <c r="Y64" s="74">
        <v>41.728603945547597</v>
      </c>
      <c r="Z64" s="74">
        <v>178.18543900273659</v>
      </c>
      <c r="AA64" s="74">
        <v>175.01880783607797</v>
      </c>
      <c r="AB64" s="74">
        <v>0</v>
      </c>
      <c r="AC64" s="74">
        <v>0</v>
      </c>
      <c r="AD64" s="74">
        <v>0</v>
      </c>
      <c r="AE64" s="74">
        <v>0</v>
      </c>
      <c r="AF64" s="74">
        <v>0</v>
      </c>
      <c r="AG64" s="74">
        <v>0</v>
      </c>
      <c r="AH64" s="74">
        <v>0</v>
      </c>
      <c r="AI64" s="74">
        <v>0</v>
      </c>
      <c r="AJ64" s="74">
        <v>0</v>
      </c>
      <c r="AK64" s="74">
        <v>0</v>
      </c>
      <c r="AL64" s="74">
        <v>0</v>
      </c>
      <c r="AM64" s="74">
        <v>0</v>
      </c>
      <c r="AN64" s="74">
        <v>0</v>
      </c>
      <c r="AO64" s="74">
        <v>0</v>
      </c>
      <c r="AP64" s="74">
        <v>0</v>
      </c>
      <c r="AQ64" s="74">
        <v>0</v>
      </c>
      <c r="AR64" s="74">
        <v>0</v>
      </c>
      <c r="AS64" s="74">
        <v>0</v>
      </c>
      <c r="AT64" s="74">
        <v>0</v>
      </c>
      <c r="AU64" s="74">
        <v>0</v>
      </c>
      <c r="AV64" s="74">
        <v>0</v>
      </c>
      <c r="AW64" s="74">
        <v>0</v>
      </c>
      <c r="AX64" s="74">
        <v>0</v>
      </c>
      <c r="AY64" s="74">
        <v>0</v>
      </c>
      <c r="AZ64" s="74">
        <v>0</v>
      </c>
      <c r="BA64" s="74">
        <v>0</v>
      </c>
      <c r="BB64" s="74">
        <v>0</v>
      </c>
      <c r="BC64" s="74">
        <v>0</v>
      </c>
      <c r="BD64" s="74">
        <v>0</v>
      </c>
      <c r="BE64" s="74">
        <v>0</v>
      </c>
      <c r="BF64" s="74">
        <v>0</v>
      </c>
      <c r="BG64" s="74">
        <v>0</v>
      </c>
      <c r="BH64" s="74">
        <v>0</v>
      </c>
      <c r="BI64" s="74">
        <v>0</v>
      </c>
      <c r="BJ64" s="74">
        <v>0</v>
      </c>
      <c r="BK64" s="74">
        <f t="shared" si="31"/>
        <v>1129.1304954390932</v>
      </c>
      <c r="BL64" s="74">
        <v>21662.838620999999</v>
      </c>
      <c r="BM64" s="74">
        <v>0</v>
      </c>
      <c r="BN64" s="74">
        <v>-413.65148262499997</v>
      </c>
      <c r="BO64" s="74">
        <f t="shared" si="33"/>
        <v>21249.187138375</v>
      </c>
      <c r="BP64" s="74">
        <f t="shared" si="5"/>
        <v>22378.317633814095</v>
      </c>
      <c r="BQ64" s="74">
        <v>20946.993406133442</v>
      </c>
      <c r="BR64" s="74">
        <v>2001</v>
      </c>
      <c r="BS64" s="74">
        <f t="shared" si="6"/>
        <v>22947.993406133442</v>
      </c>
      <c r="BT64" s="74">
        <v>28627.892540183846</v>
      </c>
      <c r="BU64" s="74">
        <v>0</v>
      </c>
      <c r="BV64" s="74">
        <f t="shared" si="26"/>
        <v>28627.892540183846</v>
      </c>
      <c r="BW64" s="74">
        <f t="shared" si="8"/>
        <v>73954.20358013139</v>
      </c>
    </row>
    <row r="65" spans="1:76" ht="12.75" customHeight="1" x14ac:dyDescent="0.15">
      <c r="A65" s="4" t="s">
        <v>89</v>
      </c>
      <c r="B65" s="5" t="s">
        <v>90</v>
      </c>
      <c r="C65" s="73">
        <f t="shared" ref="C65:BJ65" si="34">C66+C67</f>
        <v>0</v>
      </c>
      <c r="D65" s="73">
        <f t="shared" si="34"/>
        <v>0</v>
      </c>
      <c r="E65" s="73">
        <f t="shared" si="34"/>
        <v>0</v>
      </c>
      <c r="F65" s="73">
        <f t="shared" si="34"/>
        <v>0</v>
      </c>
      <c r="G65" s="73">
        <f t="shared" si="34"/>
        <v>7.9180989888275528</v>
      </c>
      <c r="H65" s="73">
        <f t="shared" si="34"/>
        <v>0</v>
      </c>
      <c r="I65" s="73">
        <f t="shared" si="34"/>
        <v>0</v>
      </c>
      <c r="J65" s="73">
        <f t="shared" si="34"/>
        <v>1.5354033452747016</v>
      </c>
      <c r="K65" s="73">
        <f t="shared" si="34"/>
        <v>5.3858803314201661E-2</v>
      </c>
      <c r="L65" s="73">
        <f t="shared" si="34"/>
        <v>2.0372306079006757</v>
      </c>
      <c r="M65" s="73">
        <f t="shared" si="34"/>
        <v>1.1147917384399835</v>
      </c>
      <c r="N65" s="73">
        <f t="shared" si="34"/>
        <v>4.8729393474753885E-2</v>
      </c>
      <c r="O65" s="73">
        <f t="shared" si="34"/>
        <v>1.9748227881873945</v>
      </c>
      <c r="P65" s="73">
        <f t="shared" si="34"/>
        <v>0</v>
      </c>
      <c r="Q65" s="73">
        <f t="shared" si="34"/>
        <v>0</v>
      </c>
      <c r="R65" s="73">
        <f t="shared" si="34"/>
        <v>0</v>
      </c>
      <c r="S65" s="73">
        <f t="shared" si="34"/>
        <v>0</v>
      </c>
      <c r="T65" s="73">
        <f t="shared" si="34"/>
        <v>1.3285171484169744</v>
      </c>
      <c r="U65" s="73">
        <f t="shared" si="34"/>
        <v>0.11626662302748296</v>
      </c>
      <c r="V65" s="73">
        <f t="shared" si="34"/>
        <v>16.061037108950899</v>
      </c>
      <c r="W65" s="73">
        <f t="shared" si="34"/>
        <v>0</v>
      </c>
      <c r="X65" s="73">
        <f t="shared" si="34"/>
        <v>3.1015831495860895</v>
      </c>
      <c r="Y65" s="73">
        <f t="shared" si="34"/>
        <v>72.209267014826096</v>
      </c>
      <c r="Z65" s="73">
        <f t="shared" si="34"/>
        <v>2.3945794933822042</v>
      </c>
      <c r="AA65" s="73">
        <f t="shared" si="34"/>
        <v>12.127634663734362</v>
      </c>
      <c r="AB65" s="73">
        <f t="shared" si="34"/>
        <v>0</v>
      </c>
      <c r="AC65" s="73">
        <f t="shared" si="34"/>
        <v>0</v>
      </c>
      <c r="AD65" s="73">
        <f t="shared" si="34"/>
        <v>0</v>
      </c>
      <c r="AE65" s="73">
        <f t="shared" si="34"/>
        <v>171910.37686444799</v>
      </c>
      <c r="AF65" s="73">
        <f t="shared" si="34"/>
        <v>0</v>
      </c>
      <c r="AG65" s="73">
        <f t="shared" si="34"/>
        <v>0</v>
      </c>
      <c r="AH65" s="73">
        <f t="shared" si="34"/>
        <v>0</v>
      </c>
      <c r="AI65" s="73">
        <f t="shared" si="34"/>
        <v>0</v>
      </c>
      <c r="AJ65" s="73">
        <f t="shared" si="34"/>
        <v>0</v>
      </c>
      <c r="AK65" s="73">
        <f t="shared" si="34"/>
        <v>0</v>
      </c>
      <c r="AL65" s="73">
        <f t="shared" si="34"/>
        <v>0</v>
      </c>
      <c r="AM65" s="73">
        <f t="shared" si="34"/>
        <v>0</v>
      </c>
      <c r="AN65" s="73">
        <f t="shared" si="34"/>
        <v>0</v>
      </c>
      <c r="AO65" s="73">
        <f t="shared" si="34"/>
        <v>0</v>
      </c>
      <c r="AP65" s="73">
        <f t="shared" si="34"/>
        <v>0</v>
      </c>
      <c r="AQ65" s="73">
        <f t="shared" si="34"/>
        <v>0</v>
      </c>
      <c r="AR65" s="73">
        <f t="shared" si="34"/>
        <v>0</v>
      </c>
      <c r="AS65" s="73">
        <f t="shared" si="34"/>
        <v>0</v>
      </c>
      <c r="AT65" s="73">
        <f t="shared" si="34"/>
        <v>0</v>
      </c>
      <c r="AU65" s="73">
        <f t="shared" si="34"/>
        <v>0</v>
      </c>
      <c r="AV65" s="73">
        <f t="shared" si="34"/>
        <v>0</v>
      </c>
      <c r="AW65" s="73">
        <f t="shared" si="34"/>
        <v>0</v>
      </c>
      <c r="AX65" s="73">
        <f t="shared" si="34"/>
        <v>0</v>
      </c>
      <c r="AY65" s="73">
        <f t="shared" si="34"/>
        <v>0</v>
      </c>
      <c r="AZ65" s="73">
        <f t="shared" si="34"/>
        <v>0</v>
      </c>
      <c r="BA65" s="73">
        <f t="shared" si="34"/>
        <v>0</v>
      </c>
      <c r="BB65" s="73">
        <f t="shared" si="34"/>
        <v>0</v>
      </c>
      <c r="BC65" s="73">
        <f t="shared" si="34"/>
        <v>0</v>
      </c>
      <c r="BD65" s="73">
        <f t="shared" si="34"/>
        <v>0</v>
      </c>
      <c r="BE65" s="73">
        <f t="shared" si="34"/>
        <v>0</v>
      </c>
      <c r="BF65" s="73">
        <f t="shared" si="34"/>
        <v>0</v>
      </c>
      <c r="BG65" s="73">
        <f t="shared" si="34"/>
        <v>0</v>
      </c>
      <c r="BH65" s="73">
        <f t="shared" si="34"/>
        <v>0</v>
      </c>
      <c r="BI65" s="73">
        <f t="shared" si="34"/>
        <v>0</v>
      </c>
      <c r="BJ65" s="73">
        <f t="shared" si="34"/>
        <v>0</v>
      </c>
      <c r="BK65" s="73">
        <f t="shared" si="31"/>
        <v>172032.39868531533</v>
      </c>
      <c r="BL65" s="73">
        <v>0</v>
      </c>
      <c r="BM65" s="73">
        <v>0</v>
      </c>
      <c r="BN65" s="73">
        <v>0</v>
      </c>
      <c r="BO65" s="73">
        <v>0</v>
      </c>
      <c r="BP65" s="73">
        <f t="shared" si="5"/>
        <v>172032.39868531533</v>
      </c>
      <c r="BQ65" s="73">
        <f>SUM(BQ66:BQ67)</f>
        <v>0</v>
      </c>
      <c r="BR65" s="73">
        <f t="shared" ref="BR65:BW65" si="35">SUM(BR66:BR67)</f>
        <v>0</v>
      </c>
      <c r="BS65" s="73">
        <f t="shared" si="35"/>
        <v>0</v>
      </c>
      <c r="BT65" s="73">
        <f t="shared" si="35"/>
        <v>9656.7508287641194</v>
      </c>
      <c r="BU65" s="73">
        <f t="shared" si="35"/>
        <v>0</v>
      </c>
      <c r="BV65" s="73">
        <f t="shared" si="35"/>
        <v>9656.7508287641194</v>
      </c>
      <c r="BW65" s="73">
        <f t="shared" si="35"/>
        <v>181689.14951407944</v>
      </c>
    </row>
    <row r="66" spans="1:76" ht="12.75" customHeight="1" x14ac:dyDescent="0.15">
      <c r="A66" s="6" t="s">
        <v>91</v>
      </c>
      <c r="B66" s="7" t="s">
        <v>92</v>
      </c>
      <c r="C66" s="74">
        <v>0</v>
      </c>
      <c r="D66" s="74">
        <v>0</v>
      </c>
      <c r="E66" s="74">
        <v>0</v>
      </c>
      <c r="F66" s="74">
        <v>0</v>
      </c>
      <c r="G66" s="74">
        <v>6.3476446763166248</v>
      </c>
      <c r="H66" s="74">
        <v>0</v>
      </c>
      <c r="I66" s="74">
        <v>0</v>
      </c>
      <c r="J66" s="74">
        <v>2.5647049197238887E-3</v>
      </c>
      <c r="K66" s="74">
        <v>0</v>
      </c>
      <c r="L66" s="74">
        <v>0</v>
      </c>
      <c r="M66" s="74">
        <v>0</v>
      </c>
      <c r="N66" s="74">
        <v>4.2745081995398143E-2</v>
      </c>
      <c r="O66" s="74">
        <v>0.14191367222472184</v>
      </c>
      <c r="P66" s="74">
        <v>0</v>
      </c>
      <c r="Q66" s="74">
        <v>0</v>
      </c>
      <c r="R66" s="74">
        <v>0</v>
      </c>
      <c r="S66" s="74">
        <v>0</v>
      </c>
      <c r="T66" s="74">
        <v>1.3285171484169744</v>
      </c>
      <c r="U66" s="74">
        <v>0</v>
      </c>
      <c r="V66" s="74">
        <v>0.11883132794720684</v>
      </c>
      <c r="W66" s="74">
        <v>0</v>
      </c>
      <c r="X66" s="74">
        <v>0</v>
      </c>
      <c r="Y66" s="74">
        <v>4.274508199539815E-3</v>
      </c>
      <c r="Z66" s="74">
        <v>0</v>
      </c>
      <c r="AA66" s="74">
        <v>0.79505852511440545</v>
      </c>
      <c r="AB66" s="74">
        <v>0</v>
      </c>
      <c r="AC66" s="74">
        <v>0</v>
      </c>
      <c r="AD66" s="74">
        <v>0</v>
      </c>
      <c r="AE66" s="74">
        <v>150867.37686444799</v>
      </c>
      <c r="AF66" s="74">
        <v>0</v>
      </c>
      <c r="AG66" s="74">
        <v>0</v>
      </c>
      <c r="AH66" s="74">
        <v>0</v>
      </c>
      <c r="AI66" s="74">
        <v>0</v>
      </c>
      <c r="AJ66" s="74">
        <v>0</v>
      </c>
      <c r="AK66" s="74">
        <v>0</v>
      </c>
      <c r="AL66" s="74">
        <v>0</v>
      </c>
      <c r="AM66" s="74">
        <v>0</v>
      </c>
      <c r="AN66" s="74">
        <v>0</v>
      </c>
      <c r="AO66" s="74">
        <v>0</v>
      </c>
      <c r="AP66" s="74">
        <v>0</v>
      </c>
      <c r="AQ66" s="74">
        <v>0</v>
      </c>
      <c r="AR66" s="74">
        <v>0</v>
      </c>
      <c r="AS66" s="74">
        <v>0</v>
      </c>
      <c r="AT66" s="74">
        <v>0</v>
      </c>
      <c r="AU66" s="74">
        <v>0</v>
      </c>
      <c r="AV66" s="74">
        <v>0</v>
      </c>
      <c r="AW66" s="74">
        <v>0</v>
      </c>
      <c r="AX66" s="74">
        <v>0</v>
      </c>
      <c r="AY66" s="74">
        <v>0</v>
      </c>
      <c r="AZ66" s="74">
        <v>0</v>
      </c>
      <c r="BA66" s="74">
        <v>0</v>
      </c>
      <c r="BB66" s="74">
        <v>0</v>
      </c>
      <c r="BC66" s="74">
        <v>0</v>
      </c>
      <c r="BD66" s="74">
        <v>0</v>
      </c>
      <c r="BE66" s="74">
        <v>0</v>
      </c>
      <c r="BF66" s="74">
        <v>0</v>
      </c>
      <c r="BG66" s="74">
        <v>0</v>
      </c>
      <c r="BH66" s="74">
        <v>0</v>
      </c>
      <c r="BI66" s="74">
        <v>0</v>
      </c>
      <c r="BJ66" s="74">
        <v>0</v>
      </c>
      <c r="BK66" s="74">
        <f t="shared" si="31"/>
        <v>150876.15841409311</v>
      </c>
      <c r="BL66" s="74">
        <v>0</v>
      </c>
      <c r="BM66" s="74">
        <v>0</v>
      </c>
      <c r="BN66" s="74">
        <v>0</v>
      </c>
      <c r="BO66" s="74">
        <v>0</v>
      </c>
      <c r="BP66" s="74">
        <f t="shared" si="5"/>
        <v>150876.15841409311</v>
      </c>
      <c r="BQ66" s="74">
        <v>0</v>
      </c>
      <c r="BR66" s="74">
        <v>0</v>
      </c>
      <c r="BS66" s="74">
        <f t="shared" si="6"/>
        <v>0</v>
      </c>
      <c r="BT66" s="74">
        <v>9616.991400831299</v>
      </c>
      <c r="BU66" s="74">
        <v>0</v>
      </c>
      <c r="BV66" s="74">
        <f>BT66-BU66</f>
        <v>9616.991400831299</v>
      </c>
      <c r="BW66" s="74">
        <f t="shared" si="8"/>
        <v>160493.1498149244</v>
      </c>
    </row>
    <row r="67" spans="1:76" ht="12.75" customHeight="1" x14ac:dyDescent="0.15">
      <c r="A67" s="6" t="s">
        <v>93</v>
      </c>
      <c r="B67" s="7" t="s">
        <v>94</v>
      </c>
      <c r="C67" s="74">
        <v>0</v>
      </c>
      <c r="D67" s="74">
        <v>0</v>
      </c>
      <c r="E67" s="74">
        <v>0</v>
      </c>
      <c r="F67" s="74">
        <v>0</v>
      </c>
      <c r="G67" s="74">
        <v>1.570454312510928</v>
      </c>
      <c r="H67" s="74">
        <v>0</v>
      </c>
      <c r="I67" s="74">
        <v>0</v>
      </c>
      <c r="J67" s="74">
        <v>1.5328386403549776</v>
      </c>
      <c r="K67" s="74">
        <v>5.3858803314201661E-2</v>
      </c>
      <c r="L67" s="74">
        <v>2.0372306079006757</v>
      </c>
      <c r="M67" s="74">
        <v>1.1147917384399835</v>
      </c>
      <c r="N67" s="74">
        <v>5.9843114793557408E-3</v>
      </c>
      <c r="O67" s="74">
        <v>1.8329091159626727</v>
      </c>
      <c r="P67" s="74">
        <v>0</v>
      </c>
      <c r="Q67" s="74">
        <v>0</v>
      </c>
      <c r="R67" s="74">
        <v>0</v>
      </c>
      <c r="S67" s="74">
        <v>0</v>
      </c>
      <c r="T67" s="74">
        <v>0</v>
      </c>
      <c r="U67" s="74">
        <v>0.11626662302748296</v>
      </c>
      <c r="V67" s="74">
        <v>15.942205781003693</v>
      </c>
      <c r="W67" s="74">
        <v>0</v>
      </c>
      <c r="X67" s="74">
        <v>3.1015831495860895</v>
      </c>
      <c r="Y67" s="74">
        <v>72.204992506626553</v>
      </c>
      <c r="Z67" s="74">
        <v>2.3945794933822042</v>
      </c>
      <c r="AA67" s="74">
        <v>11.332576138619956</v>
      </c>
      <c r="AB67" s="74">
        <v>0</v>
      </c>
      <c r="AC67" s="74">
        <v>0</v>
      </c>
      <c r="AD67" s="74">
        <v>0</v>
      </c>
      <c r="AE67" s="74">
        <v>21043</v>
      </c>
      <c r="AF67" s="74">
        <v>0</v>
      </c>
      <c r="AG67" s="74">
        <v>0</v>
      </c>
      <c r="AH67" s="74">
        <v>0</v>
      </c>
      <c r="AI67" s="74">
        <v>0</v>
      </c>
      <c r="AJ67" s="74">
        <v>0</v>
      </c>
      <c r="AK67" s="74">
        <v>0</v>
      </c>
      <c r="AL67" s="74">
        <v>0</v>
      </c>
      <c r="AM67" s="74">
        <v>0</v>
      </c>
      <c r="AN67" s="74">
        <v>0</v>
      </c>
      <c r="AO67" s="74">
        <v>0</v>
      </c>
      <c r="AP67" s="74">
        <v>0</v>
      </c>
      <c r="AQ67" s="74">
        <v>0</v>
      </c>
      <c r="AR67" s="74">
        <v>0</v>
      </c>
      <c r="AS67" s="74">
        <v>0</v>
      </c>
      <c r="AT67" s="74">
        <v>0</v>
      </c>
      <c r="AU67" s="74">
        <v>0</v>
      </c>
      <c r="AV67" s="74">
        <v>0</v>
      </c>
      <c r="AW67" s="74">
        <v>0</v>
      </c>
      <c r="AX67" s="74">
        <v>0</v>
      </c>
      <c r="AY67" s="74">
        <v>0</v>
      </c>
      <c r="AZ67" s="74">
        <v>0</v>
      </c>
      <c r="BA67" s="74">
        <v>0</v>
      </c>
      <c r="BB67" s="74">
        <v>0</v>
      </c>
      <c r="BC67" s="74">
        <v>0</v>
      </c>
      <c r="BD67" s="74">
        <v>0</v>
      </c>
      <c r="BE67" s="74">
        <v>0</v>
      </c>
      <c r="BF67" s="74">
        <v>0</v>
      </c>
      <c r="BG67" s="74">
        <v>0</v>
      </c>
      <c r="BH67" s="74">
        <v>0</v>
      </c>
      <c r="BI67" s="74">
        <v>0</v>
      </c>
      <c r="BJ67" s="74">
        <v>0</v>
      </c>
      <c r="BK67" s="74">
        <f t="shared" si="31"/>
        <v>21156.24027122221</v>
      </c>
      <c r="BL67" s="74">
        <v>0</v>
      </c>
      <c r="BM67" s="74">
        <v>0</v>
      </c>
      <c r="BN67" s="74">
        <v>0</v>
      </c>
      <c r="BO67" s="74">
        <v>0</v>
      </c>
      <c r="BP67" s="74">
        <f t="shared" si="5"/>
        <v>21156.24027122221</v>
      </c>
      <c r="BQ67" s="74">
        <v>0</v>
      </c>
      <c r="BR67" s="74">
        <v>0</v>
      </c>
      <c r="BS67" s="74">
        <f t="shared" si="6"/>
        <v>0</v>
      </c>
      <c r="BT67" s="74">
        <v>39.759427932819662</v>
      </c>
      <c r="BU67" s="74">
        <v>0</v>
      </c>
      <c r="BV67" s="74">
        <f>BT67-BU67</f>
        <v>39.759427932819662</v>
      </c>
      <c r="BW67" s="74">
        <f t="shared" si="8"/>
        <v>21195.999699155029</v>
      </c>
    </row>
    <row r="68" spans="1:76" ht="12.75" customHeight="1" x14ac:dyDescent="0.15">
      <c r="A68" s="4" t="s">
        <v>95</v>
      </c>
      <c r="B68" s="5" t="s">
        <v>96</v>
      </c>
      <c r="C68" s="73">
        <f t="shared" ref="C68:BJ68" si="36">C69+C70+C71+C72+C73+C74+C75+C76+C77</f>
        <v>0</v>
      </c>
      <c r="D68" s="73">
        <f t="shared" si="36"/>
        <v>0</v>
      </c>
      <c r="E68" s="73">
        <f t="shared" si="36"/>
        <v>0</v>
      </c>
      <c r="F68" s="73">
        <f t="shared" si="36"/>
        <v>0</v>
      </c>
      <c r="G68" s="73">
        <f t="shared" si="36"/>
        <v>2243.0680631345786</v>
      </c>
      <c r="H68" s="73">
        <f t="shared" si="36"/>
        <v>57.906985267508752</v>
      </c>
      <c r="I68" s="73">
        <f t="shared" si="36"/>
        <v>4.0992533633586827</v>
      </c>
      <c r="J68" s="73">
        <f t="shared" si="36"/>
        <v>78.427162651501789</v>
      </c>
      <c r="K68" s="73">
        <f t="shared" si="36"/>
        <v>364.21374564998945</v>
      </c>
      <c r="L68" s="73">
        <f t="shared" si="36"/>
        <v>38.332934631833147</v>
      </c>
      <c r="M68" s="73">
        <f t="shared" si="36"/>
        <v>135.78317256494182</v>
      </c>
      <c r="N68" s="73">
        <f t="shared" si="36"/>
        <v>18.029020684019031</v>
      </c>
      <c r="O68" s="73">
        <f t="shared" si="36"/>
        <v>29.2720476684452</v>
      </c>
      <c r="P68" s="73">
        <f t="shared" si="36"/>
        <v>0</v>
      </c>
      <c r="Q68" s="73">
        <f t="shared" si="36"/>
        <v>3.8034573959505269</v>
      </c>
      <c r="R68" s="73">
        <f t="shared" si="36"/>
        <v>58.777052448592173</v>
      </c>
      <c r="S68" s="73">
        <f t="shared" si="36"/>
        <v>168.00014086487343</v>
      </c>
      <c r="T68" s="73">
        <f t="shared" si="36"/>
        <v>48.625095474685111</v>
      </c>
      <c r="U68" s="73">
        <f t="shared" si="36"/>
        <v>691.26156277905363</v>
      </c>
      <c r="V68" s="73">
        <f t="shared" si="36"/>
        <v>190.18366382702348</v>
      </c>
      <c r="W68" s="73">
        <f t="shared" si="36"/>
        <v>0</v>
      </c>
      <c r="X68" s="73">
        <f t="shared" si="36"/>
        <v>22.281301440921236</v>
      </c>
      <c r="Y68" s="73">
        <f t="shared" si="36"/>
        <v>9.4133219570265805</v>
      </c>
      <c r="Z68" s="73">
        <f t="shared" si="36"/>
        <v>13.770755615637469</v>
      </c>
      <c r="AA68" s="73">
        <f t="shared" si="36"/>
        <v>254.56250165767725</v>
      </c>
      <c r="AB68" s="73">
        <f t="shared" si="36"/>
        <v>273.73865019688981</v>
      </c>
      <c r="AC68" s="73">
        <f t="shared" si="36"/>
        <v>1066</v>
      </c>
      <c r="AD68" s="73">
        <f t="shared" si="36"/>
        <v>0</v>
      </c>
      <c r="AE68" s="73">
        <f t="shared" si="36"/>
        <v>0</v>
      </c>
      <c r="AF68" s="73">
        <f t="shared" si="36"/>
        <v>17833.459383680936</v>
      </c>
      <c r="AG68" s="73">
        <f t="shared" si="36"/>
        <v>19870.297197866134</v>
      </c>
      <c r="AH68" s="73">
        <f t="shared" si="36"/>
        <v>172320.11701350647</v>
      </c>
      <c r="AI68" s="73">
        <f t="shared" si="36"/>
        <v>107246.01356411072</v>
      </c>
      <c r="AJ68" s="73">
        <f t="shared" si="36"/>
        <v>22464.063591446367</v>
      </c>
      <c r="AK68" s="73">
        <f t="shared" si="36"/>
        <v>9355.4545541314183</v>
      </c>
      <c r="AL68" s="73">
        <f t="shared" si="36"/>
        <v>1461.6060588418272</v>
      </c>
      <c r="AM68" s="73">
        <f t="shared" si="36"/>
        <v>43061.171325687064</v>
      </c>
      <c r="AN68" s="73">
        <f t="shared" si="36"/>
        <v>23350.258849647704</v>
      </c>
      <c r="AO68" s="73">
        <f t="shared" si="36"/>
        <v>318.70215301469693</v>
      </c>
      <c r="AP68" s="73">
        <f t="shared" si="36"/>
        <v>0</v>
      </c>
      <c r="AQ68" s="73">
        <f t="shared" si="36"/>
        <v>0</v>
      </c>
      <c r="AR68" s="73">
        <f t="shared" si="36"/>
        <v>0</v>
      </c>
      <c r="AS68" s="73">
        <f t="shared" si="36"/>
        <v>0</v>
      </c>
      <c r="AT68" s="73">
        <f t="shared" si="36"/>
        <v>0</v>
      </c>
      <c r="AU68" s="73">
        <f t="shared" si="36"/>
        <v>0</v>
      </c>
      <c r="AV68" s="73">
        <f t="shared" si="36"/>
        <v>0</v>
      </c>
      <c r="AW68" s="73">
        <f t="shared" si="36"/>
        <v>0</v>
      </c>
      <c r="AX68" s="73">
        <f t="shared" si="36"/>
        <v>0</v>
      </c>
      <c r="AY68" s="73">
        <f t="shared" si="36"/>
        <v>0</v>
      </c>
      <c r="AZ68" s="73">
        <f t="shared" si="36"/>
        <v>0</v>
      </c>
      <c r="BA68" s="73">
        <f t="shared" si="36"/>
        <v>0</v>
      </c>
      <c r="BB68" s="73">
        <f t="shared" si="36"/>
        <v>0</v>
      </c>
      <c r="BC68" s="73">
        <f t="shared" si="36"/>
        <v>0</v>
      </c>
      <c r="BD68" s="73">
        <f t="shared" si="36"/>
        <v>0</v>
      </c>
      <c r="BE68" s="73">
        <f t="shared" si="36"/>
        <v>0</v>
      </c>
      <c r="BF68" s="73">
        <f t="shared" si="36"/>
        <v>0</v>
      </c>
      <c r="BG68" s="73">
        <f t="shared" si="36"/>
        <v>0</v>
      </c>
      <c r="BH68" s="73">
        <f t="shared" si="36"/>
        <v>172</v>
      </c>
      <c r="BI68" s="73">
        <f t="shared" si="36"/>
        <v>970</v>
      </c>
      <c r="BJ68" s="73">
        <f t="shared" si="36"/>
        <v>0</v>
      </c>
      <c r="BK68" s="73">
        <f t="shared" si="31"/>
        <v>424192.69358120789</v>
      </c>
      <c r="BL68" s="73">
        <f>SUM(BL69:BL77)</f>
        <v>0</v>
      </c>
      <c r="BM68" s="73">
        <f>SUM(BM69:BM77)</f>
        <v>46247.600000000006</v>
      </c>
      <c r="BN68" s="73">
        <f>SUM(BN69:BN77)</f>
        <v>0</v>
      </c>
      <c r="BO68" s="73">
        <f>SUM(BO69:BO77)</f>
        <v>46247.600000000006</v>
      </c>
      <c r="BP68" s="73">
        <f>BK68+BO68</f>
        <v>470440.29358120786</v>
      </c>
      <c r="BQ68" s="73">
        <f>SUM(BQ69:BQ81)</f>
        <v>-223213.88744443038</v>
      </c>
      <c r="BR68" s="73">
        <f t="shared" ref="BR68:BS68" si="37">SUM(BR69:BR81)</f>
        <v>-58533</v>
      </c>
      <c r="BS68" s="73">
        <f t="shared" si="37"/>
        <v>-281746.88744443038</v>
      </c>
      <c r="BT68" s="73">
        <f>SUM(BT69:BT77)</f>
        <v>8455.5565168084395</v>
      </c>
      <c r="BU68" s="73">
        <f>SUM(BU69:BU77)</f>
        <v>0</v>
      </c>
      <c r="BV68" s="73">
        <f>SUM(BV69:BV77)</f>
        <v>8455.5565168084395</v>
      </c>
      <c r="BW68" s="73">
        <f t="shared" si="8"/>
        <v>197148.96265358591</v>
      </c>
      <c r="BX68" s="72"/>
    </row>
    <row r="69" spans="1:76" ht="12.75" customHeight="1" x14ac:dyDescent="0.15">
      <c r="A69" s="6" t="s">
        <v>97</v>
      </c>
      <c r="B69" s="7" t="s">
        <v>98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  <c r="Y69" s="74">
        <v>0</v>
      </c>
      <c r="Z69" s="74">
        <v>0</v>
      </c>
      <c r="AA69" s="74">
        <v>0</v>
      </c>
      <c r="AB69" s="74">
        <v>0</v>
      </c>
      <c r="AC69" s="74">
        <v>0</v>
      </c>
      <c r="AD69" s="74">
        <v>0</v>
      </c>
      <c r="AE69" s="74">
        <v>0</v>
      </c>
      <c r="AF69" s="74">
        <v>17833.459383680936</v>
      </c>
      <c r="AG69" s="74">
        <v>19870.297197866134</v>
      </c>
      <c r="AH69" s="74">
        <v>0</v>
      </c>
      <c r="AI69" s="74">
        <v>818.40165730185879</v>
      </c>
      <c r="AJ69" s="74">
        <v>52.520040986843931</v>
      </c>
      <c r="AK69" s="74">
        <v>51.183896321809797</v>
      </c>
      <c r="AL69" s="74">
        <v>10.088062789779173</v>
      </c>
      <c r="AM69" s="74">
        <v>1385.3226891893819</v>
      </c>
      <c r="AN69" s="74">
        <v>751.20212448949223</v>
      </c>
      <c r="AO69" s="74">
        <v>136.93139180415181</v>
      </c>
      <c r="AP69" s="74">
        <v>0</v>
      </c>
      <c r="AQ69" s="74">
        <v>0</v>
      </c>
      <c r="AR69" s="74">
        <v>0</v>
      </c>
      <c r="AS69" s="74">
        <v>0</v>
      </c>
      <c r="AT69" s="74">
        <v>0</v>
      </c>
      <c r="AU69" s="74">
        <v>0</v>
      </c>
      <c r="AV69" s="74">
        <v>0</v>
      </c>
      <c r="AW69" s="74">
        <v>0</v>
      </c>
      <c r="AX69" s="74">
        <v>0</v>
      </c>
      <c r="AY69" s="74">
        <v>0</v>
      </c>
      <c r="AZ69" s="74">
        <v>0</v>
      </c>
      <c r="BA69" s="74">
        <v>0</v>
      </c>
      <c r="BB69" s="74">
        <v>0</v>
      </c>
      <c r="BC69" s="74">
        <v>0</v>
      </c>
      <c r="BD69" s="74">
        <v>0</v>
      </c>
      <c r="BE69" s="74">
        <v>0</v>
      </c>
      <c r="BF69" s="74">
        <v>0</v>
      </c>
      <c r="BG69" s="74">
        <v>0</v>
      </c>
      <c r="BH69" s="74">
        <v>0</v>
      </c>
      <c r="BI69" s="74">
        <v>0</v>
      </c>
      <c r="BJ69" s="74">
        <v>0</v>
      </c>
      <c r="BK69" s="74">
        <f t="shared" si="31"/>
        <v>40909.406444430388</v>
      </c>
      <c r="BL69" s="74">
        <v>0</v>
      </c>
      <c r="BM69" s="74">
        <v>0</v>
      </c>
      <c r="BN69" s="74">
        <v>0</v>
      </c>
      <c r="BO69" s="74">
        <v>0</v>
      </c>
      <c r="BP69" s="74">
        <f t="shared" si="5"/>
        <v>40909.406444430388</v>
      </c>
      <c r="BQ69" s="74">
        <v>-40909.406444430388</v>
      </c>
      <c r="BR69" s="74">
        <v>0</v>
      </c>
      <c r="BS69" s="74">
        <v>-40909.406444430388</v>
      </c>
      <c r="BT69" s="74">
        <v>0</v>
      </c>
      <c r="BU69" s="74">
        <v>0</v>
      </c>
      <c r="BV69" s="74">
        <f>BT69-BU69</f>
        <v>0</v>
      </c>
      <c r="BW69" s="74">
        <f t="shared" si="8"/>
        <v>0</v>
      </c>
    </row>
    <row r="70" spans="1:76" ht="12.75" customHeight="1" x14ac:dyDescent="0.15">
      <c r="A70" s="6" t="s">
        <v>99</v>
      </c>
      <c r="B70" s="7" t="s">
        <v>100</v>
      </c>
      <c r="C70" s="74">
        <v>0</v>
      </c>
      <c r="D70" s="74">
        <v>0</v>
      </c>
      <c r="E70" s="74">
        <v>0</v>
      </c>
      <c r="F70" s="74">
        <v>0</v>
      </c>
      <c r="G70" s="74">
        <v>2193.0680631345786</v>
      </c>
      <c r="H70" s="74">
        <v>0.3359763444838294</v>
      </c>
      <c r="I70" s="74">
        <v>4.0992533633586827</v>
      </c>
      <c r="J70" s="74">
        <v>68.162162651501788</v>
      </c>
      <c r="K70" s="74">
        <v>364.21374564998945</v>
      </c>
      <c r="L70" s="74">
        <v>38.332934631833147</v>
      </c>
      <c r="M70" s="74">
        <v>135.78317256494182</v>
      </c>
      <c r="N70" s="74">
        <v>18.029020684019031</v>
      </c>
      <c r="O70" s="74">
        <v>29.2720476684452</v>
      </c>
      <c r="P70" s="74">
        <v>0</v>
      </c>
      <c r="Q70" s="74">
        <v>3.8034573959505269</v>
      </c>
      <c r="R70" s="74">
        <v>58.777052448592173</v>
      </c>
      <c r="S70" s="74">
        <v>168.00014086487343</v>
      </c>
      <c r="T70" s="74">
        <v>48.625095474685111</v>
      </c>
      <c r="U70" s="74">
        <v>684.26156277905363</v>
      </c>
      <c r="V70" s="74">
        <v>185.18366382702348</v>
      </c>
      <c r="W70" s="74">
        <v>0</v>
      </c>
      <c r="X70" s="74">
        <v>22.281301440921236</v>
      </c>
      <c r="Y70" s="74">
        <v>9.4133219570265805</v>
      </c>
      <c r="Z70" s="74">
        <v>13.770755615637469</v>
      </c>
      <c r="AA70" s="74">
        <v>251.56250165767725</v>
      </c>
      <c r="AB70" s="74">
        <v>273.73865019688981</v>
      </c>
      <c r="AC70" s="74">
        <v>1066</v>
      </c>
      <c r="AD70" s="74">
        <v>0</v>
      </c>
      <c r="AE70" s="74">
        <v>0</v>
      </c>
      <c r="AF70" s="74">
        <v>0</v>
      </c>
      <c r="AG70" s="74">
        <v>0</v>
      </c>
      <c r="AH70" s="74">
        <v>172320.11701350647</v>
      </c>
      <c r="AI70" s="74">
        <v>818.40165730185879</v>
      </c>
      <c r="AJ70" s="74">
        <v>52.520040986843931</v>
      </c>
      <c r="AK70" s="74">
        <v>51.183896321809797</v>
      </c>
      <c r="AL70" s="74">
        <v>10.088062789779173</v>
      </c>
      <c r="AM70" s="74">
        <v>1385.3226891893819</v>
      </c>
      <c r="AN70" s="74">
        <v>751.20212448949223</v>
      </c>
      <c r="AO70" s="74">
        <v>136.93139180415181</v>
      </c>
      <c r="AP70" s="74">
        <v>0</v>
      </c>
      <c r="AQ70" s="74">
        <v>0</v>
      </c>
      <c r="AR70" s="74">
        <v>0</v>
      </c>
      <c r="AS70" s="74">
        <v>0</v>
      </c>
      <c r="AT70" s="74">
        <v>0</v>
      </c>
      <c r="AU70" s="74">
        <v>0</v>
      </c>
      <c r="AV70" s="74">
        <v>0</v>
      </c>
      <c r="AW70" s="74">
        <v>0</v>
      </c>
      <c r="AX70" s="74">
        <v>0</v>
      </c>
      <c r="AY70" s="74">
        <v>0</v>
      </c>
      <c r="AZ70" s="74">
        <v>0</v>
      </c>
      <c r="BA70" s="74">
        <v>0</v>
      </c>
      <c r="BB70" s="74">
        <v>0</v>
      </c>
      <c r="BC70" s="74">
        <v>0</v>
      </c>
      <c r="BD70" s="74">
        <v>0</v>
      </c>
      <c r="BE70" s="74">
        <v>0</v>
      </c>
      <c r="BF70" s="74">
        <v>0</v>
      </c>
      <c r="BG70" s="74">
        <v>0</v>
      </c>
      <c r="BH70" s="74">
        <v>172</v>
      </c>
      <c r="BI70" s="74">
        <v>970</v>
      </c>
      <c r="BJ70" s="74">
        <v>0</v>
      </c>
      <c r="BK70" s="74">
        <f t="shared" si="31"/>
        <v>182304.48075674128</v>
      </c>
      <c r="BL70" s="74">
        <v>0</v>
      </c>
      <c r="BM70" s="74">
        <v>0</v>
      </c>
      <c r="BN70" s="74">
        <v>0</v>
      </c>
      <c r="BO70" s="74">
        <v>0</v>
      </c>
      <c r="BP70" s="74">
        <f t="shared" si="5"/>
        <v>182304.48075674128</v>
      </c>
      <c r="BQ70" s="74">
        <v>-182304.481</v>
      </c>
      <c r="BR70" s="74">
        <v>0</v>
      </c>
      <c r="BS70" s="74">
        <v>-182304.481</v>
      </c>
      <c r="BT70" s="74">
        <v>0</v>
      </c>
      <c r="BU70" s="74">
        <v>0</v>
      </c>
      <c r="BV70" s="74">
        <f t="shared" ref="BV70:BV77" si="38">BT70-BU70</f>
        <v>0</v>
      </c>
      <c r="BW70" s="74">
        <f t="shared" si="8"/>
        <v>-2.4325872072950006E-4</v>
      </c>
    </row>
    <row r="71" spans="1:76" ht="12.75" customHeight="1" x14ac:dyDescent="0.15">
      <c r="A71" s="6" t="s">
        <v>101</v>
      </c>
      <c r="B71" s="7" t="s">
        <v>102</v>
      </c>
      <c r="C71" s="74">
        <v>0</v>
      </c>
      <c r="D71" s="74">
        <v>0</v>
      </c>
      <c r="E71" s="74">
        <v>0</v>
      </c>
      <c r="F71" s="74">
        <v>0</v>
      </c>
      <c r="G71" s="74">
        <v>50</v>
      </c>
      <c r="H71" s="74">
        <v>50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7</v>
      </c>
      <c r="V71" s="74">
        <v>5</v>
      </c>
      <c r="W71" s="74">
        <v>0</v>
      </c>
      <c r="X71" s="74">
        <v>0</v>
      </c>
      <c r="Y71" s="74">
        <v>0</v>
      </c>
      <c r="Z71" s="74">
        <v>0</v>
      </c>
      <c r="AA71" s="74">
        <v>3</v>
      </c>
      <c r="AB71" s="74">
        <v>0</v>
      </c>
      <c r="AC71" s="74">
        <v>0</v>
      </c>
      <c r="AD71" s="74">
        <v>0</v>
      </c>
      <c r="AE71" s="74">
        <v>0</v>
      </c>
      <c r="AF71" s="74">
        <v>0</v>
      </c>
      <c r="AG71" s="74">
        <v>0</v>
      </c>
      <c r="AH71" s="74">
        <v>0</v>
      </c>
      <c r="AI71" s="74">
        <v>0</v>
      </c>
      <c r="AJ71" s="74">
        <v>1.2604809836842545</v>
      </c>
      <c r="AK71" s="74">
        <v>0</v>
      </c>
      <c r="AL71" s="74">
        <v>0.33898117352328372</v>
      </c>
      <c r="AM71" s="74">
        <v>40290.525947308299</v>
      </c>
      <c r="AN71" s="74">
        <v>21847.854600668721</v>
      </c>
      <c r="AO71" s="74">
        <v>4.6011969644931208</v>
      </c>
      <c r="AP71" s="74">
        <v>0</v>
      </c>
      <c r="AQ71" s="74">
        <v>0</v>
      </c>
      <c r="AR71" s="74">
        <v>0</v>
      </c>
      <c r="AS71" s="74">
        <v>0</v>
      </c>
      <c r="AT71" s="74">
        <v>0</v>
      </c>
      <c r="AU71" s="74">
        <v>0</v>
      </c>
      <c r="AV71" s="74">
        <v>0</v>
      </c>
      <c r="AW71" s="74">
        <v>0</v>
      </c>
      <c r="AX71" s="74">
        <v>0</v>
      </c>
      <c r="AY71" s="74">
        <v>0</v>
      </c>
      <c r="AZ71" s="74">
        <v>0</v>
      </c>
      <c r="BA71" s="74">
        <v>0</v>
      </c>
      <c r="BB71" s="74">
        <v>0</v>
      </c>
      <c r="BC71" s="74">
        <v>0</v>
      </c>
      <c r="BD71" s="74">
        <v>0</v>
      </c>
      <c r="BE71" s="74">
        <v>0</v>
      </c>
      <c r="BF71" s="74">
        <v>0</v>
      </c>
      <c r="BG71" s="74">
        <v>0</v>
      </c>
      <c r="BH71" s="74">
        <v>0</v>
      </c>
      <c r="BI71" s="74">
        <v>0</v>
      </c>
      <c r="BJ71" s="74">
        <v>0</v>
      </c>
      <c r="BK71" s="74">
        <f t="shared" si="31"/>
        <v>62259.581207098716</v>
      </c>
      <c r="BL71" s="74">
        <v>0</v>
      </c>
      <c r="BM71" s="74">
        <v>0</v>
      </c>
      <c r="BN71" s="74">
        <v>0</v>
      </c>
      <c r="BO71" s="74">
        <v>0</v>
      </c>
      <c r="BP71" s="74">
        <f t="shared" si="5"/>
        <v>62259.581207098716</v>
      </c>
      <c r="BQ71" s="74">
        <v>0</v>
      </c>
      <c r="BR71" s="74">
        <v>0</v>
      </c>
      <c r="BS71" s="74">
        <v>0</v>
      </c>
      <c r="BT71" s="74">
        <f>3504.35180085658+23.289</f>
        <v>3527.6408008565804</v>
      </c>
      <c r="BU71" s="74">
        <v>0</v>
      </c>
      <c r="BV71" s="74">
        <f t="shared" si="38"/>
        <v>3527.6408008565804</v>
      </c>
      <c r="BW71" s="74">
        <f t="shared" si="8"/>
        <v>65787.222007955294</v>
      </c>
    </row>
    <row r="72" spans="1:76" ht="12.75" customHeight="1" x14ac:dyDescent="0.15">
      <c r="A72" s="6" t="s">
        <v>103</v>
      </c>
      <c r="B72" s="7" t="s">
        <v>104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0</v>
      </c>
      <c r="T72" s="74">
        <v>0</v>
      </c>
      <c r="U72" s="74">
        <v>0</v>
      </c>
      <c r="V72" s="74">
        <v>0</v>
      </c>
      <c r="W72" s="74">
        <v>0</v>
      </c>
      <c r="X72" s="74">
        <v>0</v>
      </c>
      <c r="Y72" s="74">
        <v>0</v>
      </c>
      <c r="Z72" s="74">
        <v>0</v>
      </c>
      <c r="AA72" s="74">
        <v>0</v>
      </c>
      <c r="AB72" s="74">
        <v>0</v>
      </c>
      <c r="AC72" s="74">
        <v>0</v>
      </c>
      <c r="AD72" s="74">
        <v>0</v>
      </c>
      <c r="AE72" s="74">
        <v>0</v>
      </c>
      <c r="AF72" s="74">
        <v>0</v>
      </c>
      <c r="AG72" s="74">
        <v>0</v>
      </c>
      <c r="AH72" s="74">
        <v>0</v>
      </c>
      <c r="AI72" s="74">
        <v>49561.697227248602</v>
      </c>
      <c r="AJ72" s="74">
        <v>175.06680328947982</v>
      </c>
      <c r="AK72" s="74">
        <v>0</v>
      </c>
      <c r="AL72" s="74">
        <v>0</v>
      </c>
      <c r="AM72" s="74">
        <v>0</v>
      </c>
      <c r="AN72" s="74">
        <v>0</v>
      </c>
      <c r="AO72" s="74">
        <v>0</v>
      </c>
      <c r="AP72" s="74">
        <v>0</v>
      </c>
      <c r="AQ72" s="74">
        <v>0</v>
      </c>
      <c r="AR72" s="74">
        <v>0</v>
      </c>
      <c r="AS72" s="74">
        <v>0</v>
      </c>
      <c r="AT72" s="74">
        <v>0</v>
      </c>
      <c r="AU72" s="74">
        <v>0</v>
      </c>
      <c r="AV72" s="74">
        <v>0</v>
      </c>
      <c r="AW72" s="74">
        <v>0</v>
      </c>
      <c r="AX72" s="74">
        <v>0</v>
      </c>
      <c r="AY72" s="74">
        <v>0</v>
      </c>
      <c r="AZ72" s="74">
        <v>0</v>
      </c>
      <c r="BA72" s="74">
        <v>0</v>
      </c>
      <c r="BB72" s="74">
        <v>0</v>
      </c>
      <c r="BC72" s="74">
        <v>0</v>
      </c>
      <c r="BD72" s="74">
        <v>0</v>
      </c>
      <c r="BE72" s="74">
        <v>0</v>
      </c>
      <c r="BF72" s="74">
        <v>0</v>
      </c>
      <c r="BG72" s="74">
        <v>0</v>
      </c>
      <c r="BH72" s="74">
        <v>0</v>
      </c>
      <c r="BI72" s="74">
        <v>0</v>
      </c>
      <c r="BJ72" s="74">
        <v>0</v>
      </c>
      <c r="BK72" s="74">
        <f t="shared" si="31"/>
        <v>49736.764030538085</v>
      </c>
      <c r="BL72" s="74">
        <v>0</v>
      </c>
      <c r="BM72" s="74">
        <v>5996.7</v>
      </c>
      <c r="BN72" s="74">
        <v>0</v>
      </c>
      <c r="BO72" s="74">
        <v>5996.7</v>
      </c>
      <c r="BP72" s="74">
        <f t="shared" ref="BP72:BP101" si="39">BK72+BO72</f>
        <v>55733.464030538082</v>
      </c>
      <c r="BQ72" s="74">
        <v>0</v>
      </c>
      <c r="BR72" s="74">
        <v>0</v>
      </c>
      <c r="BS72" s="74">
        <v>0</v>
      </c>
      <c r="BT72" s="74">
        <f>880.22955729048+12</f>
        <v>892.22955729047999</v>
      </c>
      <c r="BU72" s="74">
        <v>0</v>
      </c>
      <c r="BV72" s="74">
        <f t="shared" si="38"/>
        <v>892.22955729047999</v>
      </c>
      <c r="BW72" s="74">
        <f t="shared" ref="BW72:BW103" si="40">BP72+BS72+BV72</f>
        <v>56625.693587828559</v>
      </c>
    </row>
    <row r="73" spans="1:76" ht="12.75" customHeight="1" x14ac:dyDescent="0.15">
      <c r="A73" s="6" t="s">
        <v>105</v>
      </c>
      <c r="B73" s="7" t="s">
        <v>106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74">
        <v>0</v>
      </c>
      <c r="U73" s="74">
        <v>0</v>
      </c>
      <c r="V73" s="74">
        <v>0</v>
      </c>
      <c r="W73" s="74">
        <v>0</v>
      </c>
      <c r="X73" s="74">
        <v>0</v>
      </c>
      <c r="Y73" s="74">
        <v>0</v>
      </c>
      <c r="Z73" s="74">
        <v>0</v>
      </c>
      <c r="AA73" s="74">
        <v>0</v>
      </c>
      <c r="AB73" s="74">
        <v>0</v>
      </c>
      <c r="AC73" s="74">
        <v>0</v>
      </c>
      <c r="AD73" s="74">
        <v>0</v>
      </c>
      <c r="AE73" s="74">
        <v>0</v>
      </c>
      <c r="AF73" s="74">
        <v>0</v>
      </c>
      <c r="AG73" s="74">
        <v>0</v>
      </c>
      <c r="AH73" s="74">
        <v>0</v>
      </c>
      <c r="AI73" s="74">
        <v>56047.513022258398</v>
      </c>
      <c r="AJ73" s="74">
        <v>0</v>
      </c>
      <c r="AK73" s="74">
        <v>105.71016827679928</v>
      </c>
      <c r="AL73" s="74">
        <v>0</v>
      </c>
      <c r="AM73" s="74">
        <v>0</v>
      </c>
      <c r="AN73" s="74">
        <v>0</v>
      </c>
      <c r="AO73" s="74">
        <v>0</v>
      </c>
      <c r="AP73" s="74">
        <v>0</v>
      </c>
      <c r="AQ73" s="74">
        <v>0</v>
      </c>
      <c r="AR73" s="74">
        <v>0</v>
      </c>
      <c r="AS73" s="74">
        <v>0</v>
      </c>
      <c r="AT73" s="74">
        <v>0</v>
      </c>
      <c r="AU73" s="74">
        <v>0</v>
      </c>
      <c r="AV73" s="74">
        <v>0</v>
      </c>
      <c r="AW73" s="74">
        <v>0</v>
      </c>
      <c r="AX73" s="74">
        <v>0</v>
      </c>
      <c r="AY73" s="74">
        <v>0</v>
      </c>
      <c r="AZ73" s="74">
        <v>0</v>
      </c>
      <c r="BA73" s="74">
        <v>0</v>
      </c>
      <c r="BB73" s="74">
        <v>0</v>
      </c>
      <c r="BC73" s="74">
        <v>0</v>
      </c>
      <c r="BD73" s="74">
        <v>0</v>
      </c>
      <c r="BE73" s="74">
        <v>0</v>
      </c>
      <c r="BF73" s="74">
        <v>0</v>
      </c>
      <c r="BG73" s="74">
        <v>0</v>
      </c>
      <c r="BH73" s="74">
        <v>0</v>
      </c>
      <c r="BI73" s="74">
        <v>0</v>
      </c>
      <c r="BJ73" s="74">
        <v>0</v>
      </c>
      <c r="BK73" s="74">
        <f t="shared" si="31"/>
        <v>56153.223190535195</v>
      </c>
      <c r="BL73" s="74">
        <v>0</v>
      </c>
      <c r="BM73" s="74">
        <v>10747.5</v>
      </c>
      <c r="BN73" s="74">
        <v>0</v>
      </c>
      <c r="BO73" s="74">
        <v>10747.5</v>
      </c>
      <c r="BP73" s="74">
        <f t="shared" si="39"/>
        <v>66900.723190535195</v>
      </c>
      <c r="BQ73" s="74">
        <v>0</v>
      </c>
      <c r="BR73" s="74">
        <v>-58533</v>
      </c>
      <c r="BS73" s="74">
        <v>-58533</v>
      </c>
      <c r="BT73" s="74">
        <f>1149.6339188205+30</f>
        <v>1179.6339188205</v>
      </c>
      <c r="BU73" s="74">
        <v>0</v>
      </c>
      <c r="BV73" s="74">
        <f t="shared" si="38"/>
        <v>1179.6339188205</v>
      </c>
      <c r="BW73" s="74">
        <f t="shared" si="40"/>
        <v>9547.3571093556948</v>
      </c>
    </row>
    <row r="74" spans="1:76" ht="12.75" customHeight="1" x14ac:dyDescent="0.15">
      <c r="A74" s="6" t="s">
        <v>107</v>
      </c>
      <c r="B74" s="7" t="s">
        <v>108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0</v>
      </c>
      <c r="X74" s="74">
        <v>0</v>
      </c>
      <c r="Y74" s="74">
        <v>0</v>
      </c>
      <c r="Z74" s="74">
        <v>0</v>
      </c>
      <c r="AA74" s="74">
        <v>0</v>
      </c>
      <c r="AB74" s="74">
        <v>0</v>
      </c>
      <c r="AC74" s="74">
        <v>0</v>
      </c>
      <c r="AD74" s="74">
        <v>0</v>
      </c>
      <c r="AE74" s="74">
        <v>0</v>
      </c>
      <c r="AF74" s="74">
        <v>0</v>
      </c>
      <c r="AG74" s="74">
        <v>0</v>
      </c>
      <c r="AH74" s="74">
        <v>0</v>
      </c>
      <c r="AI74" s="74">
        <v>0</v>
      </c>
      <c r="AJ74" s="74">
        <v>22062.3272939298</v>
      </c>
      <c r="AK74" s="74">
        <v>0</v>
      </c>
      <c r="AL74" s="74">
        <v>0</v>
      </c>
      <c r="AM74" s="74">
        <v>0</v>
      </c>
      <c r="AN74" s="74">
        <v>0</v>
      </c>
      <c r="AO74" s="74">
        <v>0</v>
      </c>
      <c r="AP74" s="74">
        <v>0</v>
      </c>
      <c r="AQ74" s="74">
        <v>0</v>
      </c>
      <c r="AR74" s="74">
        <v>0</v>
      </c>
      <c r="AS74" s="74">
        <v>0</v>
      </c>
      <c r="AT74" s="74">
        <v>0</v>
      </c>
      <c r="AU74" s="74">
        <v>0</v>
      </c>
      <c r="AV74" s="74">
        <v>0</v>
      </c>
      <c r="AW74" s="74">
        <v>0</v>
      </c>
      <c r="AX74" s="74">
        <v>0</v>
      </c>
      <c r="AY74" s="74">
        <v>0</v>
      </c>
      <c r="AZ74" s="74">
        <v>0</v>
      </c>
      <c r="BA74" s="74">
        <v>0</v>
      </c>
      <c r="BB74" s="74">
        <v>0</v>
      </c>
      <c r="BC74" s="74">
        <v>0</v>
      </c>
      <c r="BD74" s="74">
        <v>0</v>
      </c>
      <c r="BE74" s="74">
        <v>0</v>
      </c>
      <c r="BF74" s="74">
        <v>0</v>
      </c>
      <c r="BG74" s="74">
        <v>0</v>
      </c>
      <c r="BH74" s="74">
        <v>0</v>
      </c>
      <c r="BI74" s="74">
        <v>0</v>
      </c>
      <c r="BJ74" s="74">
        <v>0</v>
      </c>
      <c r="BK74" s="74">
        <f t="shared" si="31"/>
        <v>22062.3272939298</v>
      </c>
      <c r="BL74" s="74">
        <v>0</v>
      </c>
      <c r="BM74" s="74">
        <v>0</v>
      </c>
      <c r="BN74" s="74">
        <v>0</v>
      </c>
      <c r="BO74" s="74">
        <v>0</v>
      </c>
      <c r="BP74" s="74">
        <f t="shared" si="39"/>
        <v>22062.3272939298</v>
      </c>
      <c r="BQ74" s="74">
        <v>0</v>
      </c>
      <c r="BR74" s="74">
        <v>0</v>
      </c>
      <c r="BS74" s="74">
        <v>0</v>
      </c>
      <c r="BT74" s="74">
        <v>0</v>
      </c>
      <c r="BU74" s="74">
        <v>0</v>
      </c>
      <c r="BV74" s="74">
        <f t="shared" si="38"/>
        <v>0</v>
      </c>
      <c r="BW74" s="74">
        <f t="shared" si="40"/>
        <v>22062.3272939298</v>
      </c>
    </row>
    <row r="75" spans="1:76" ht="12.75" customHeight="1" x14ac:dyDescent="0.15">
      <c r="A75" s="6" t="s">
        <v>109</v>
      </c>
      <c r="B75" s="7" t="s">
        <v>110</v>
      </c>
      <c r="C75" s="74">
        <v>0</v>
      </c>
      <c r="D75" s="74">
        <v>0</v>
      </c>
      <c r="E75" s="74">
        <v>0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74">
        <v>0</v>
      </c>
      <c r="AA75" s="74">
        <v>0</v>
      </c>
      <c r="AB75" s="74">
        <v>0</v>
      </c>
      <c r="AC75" s="74">
        <v>0</v>
      </c>
      <c r="AD75" s="74">
        <v>0</v>
      </c>
      <c r="AE75" s="74">
        <v>0</v>
      </c>
      <c r="AF75" s="74">
        <v>0</v>
      </c>
      <c r="AG75" s="74">
        <v>0</v>
      </c>
      <c r="AH75" s="74">
        <v>0</v>
      </c>
      <c r="AI75" s="74">
        <v>0</v>
      </c>
      <c r="AJ75" s="74">
        <v>0</v>
      </c>
      <c r="AK75" s="74">
        <v>9147.376593211</v>
      </c>
      <c r="AL75" s="74">
        <v>2.9644423005678031</v>
      </c>
      <c r="AM75" s="74">
        <v>0</v>
      </c>
      <c r="AN75" s="74">
        <v>0</v>
      </c>
      <c r="AO75" s="74">
        <v>40.238172441900183</v>
      </c>
      <c r="AP75" s="74">
        <v>0</v>
      </c>
      <c r="AQ75" s="74">
        <v>0</v>
      </c>
      <c r="AR75" s="74">
        <v>0</v>
      </c>
      <c r="AS75" s="74">
        <v>0</v>
      </c>
      <c r="AT75" s="74">
        <v>0</v>
      </c>
      <c r="AU75" s="74">
        <v>0</v>
      </c>
      <c r="AV75" s="74">
        <v>0</v>
      </c>
      <c r="AW75" s="74">
        <v>0</v>
      </c>
      <c r="AX75" s="74">
        <v>0</v>
      </c>
      <c r="AY75" s="74">
        <v>0</v>
      </c>
      <c r="AZ75" s="74">
        <v>0</v>
      </c>
      <c r="BA75" s="74">
        <v>0</v>
      </c>
      <c r="BB75" s="74">
        <v>0</v>
      </c>
      <c r="BC75" s="74">
        <v>0</v>
      </c>
      <c r="BD75" s="74">
        <v>0</v>
      </c>
      <c r="BE75" s="74">
        <v>0</v>
      </c>
      <c r="BF75" s="74">
        <v>0</v>
      </c>
      <c r="BG75" s="74">
        <v>0</v>
      </c>
      <c r="BH75" s="74">
        <v>0</v>
      </c>
      <c r="BI75" s="74">
        <v>0</v>
      </c>
      <c r="BJ75" s="74">
        <v>0</v>
      </c>
      <c r="BK75" s="74">
        <f t="shared" si="31"/>
        <v>9190.5792079534694</v>
      </c>
      <c r="BL75" s="74">
        <v>0</v>
      </c>
      <c r="BM75" s="74">
        <v>29503.4</v>
      </c>
      <c r="BN75" s="74">
        <v>0</v>
      </c>
      <c r="BO75" s="74">
        <v>29503.4</v>
      </c>
      <c r="BP75" s="74">
        <f t="shared" si="39"/>
        <v>38693.979207953467</v>
      </c>
      <c r="BQ75" s="74">
        <v>0</v>
      </c>
      <c r="BR75" s="74">
        <v>0</v>
      </c>
      <c r="BS75" s="74">
        <v>0</v>
      </c>
      <c r="BT75" s="74">
        <v>2667.1949571599857</v>
      </c>
      <c r="BU75" s="74">
        <v>0</v>
      </c>
      <c r="BV75" s="74">
        <f t="shared" si="38"/>
        <v>2667.1949571599857</v>
      </c>
      <c r="BW75" s="74">
        <f t="shared" si="40"/>
        <v>41361.174165113451</v>
      </c>
    </row>
    <row r="76" spans="1:76" ht="12.75" customHeight="1" x14ac:dyDescent="0.15">
      <c r="A76" s="6" t="s">
        <v>111</v>
      </c>
      <c r="B76" s="7" t="s">
        <v>112</v>
      </c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0</v>
      </c>
      <c r="R76" s="74">
        <v>0</v>
      </c>
      <c r="S76" s="74">
        <v>0</v>
      </c>
      <c r="T76" s="74">
        <v>0</v>
      </c>
      <c r="U76" s="74">
        <v>0</v>
      </c>
      <c r="V76" s="74">
        <v>0</v>
      </c>
      <c r="W76" s="74">
        <v>0</v>
      </c>
      <c r="X76" s="74">
        <v>0</v>
      </c>
      <c r="Y76" s="74">
        <v>0</v>
      </c>
      <c r="Z76" s="74">
        <v>0</v>
      </c>
      <c r="AA76" s="74">
        <v>0</v>
      </c>
      <c r="AB76" s="74">
        <v>0</v>
      </c>
      <c r="AC76" s="74">
        <v>0</v>
      </c>
      <c r="AD76" s="74">
        <v>0</v>
      </c>
      <c r="AE76" s="74">
        <v>0</v>
      </c>
      <c r="AF76" s="74">
        <v>0</v>
      </c>
      <c r="AG76" s="74">
        <v>0</v>
      </c>
      <c r="AH76" s="74">
        <v>0</v>
      </c>
      <c r="AI76" s="74">
        <v>0</v>
      </c>
      <c r="AJ76" s="74">
        <v>120.36893126971474</v>
      </c>
      <c r="AK76" s="74">
        <v>0</v>
      </c>
      <c r="AL76" s="74">
        <v>1438.1265097881778</v>
      </c>
      <c r="AM76" s="74">
        <v>0</v>
      </c>
      <c r="AN76" s="74">
        <v>0</v>
      </c>
      <c r="AO76" s="74">
        <v>0</v>
      </c>
      <c r="AP76" s="74">
        <v>0</v>
      </c>
      <c r="AQ76" s="74">
        <v>0</v>
      </c>
      <c r="AR76" s="74">
        <v>0</v>
      </c>
      <c r="AS76" s="74">
        <v>0</v>
      </c>
      <c r="AT76" s="74">
        <v>0</v>
      </c>
      <c r="AU76" s="74">
        <v>0</v>
      </c>
      <c r="AV76" s="74">
        <v>0</v>
      </c>
      <c r="AW76" s="74">
        <v>0</v>
      </c>
      <c r="AX76" s="74">
        <v>0</v>
      </c>
      <c r="AY76" s="74">
        <v>0</v>
      </c>
      <c r="AZ76" s="74">
        <v>0</v>
      </c>
      <c r="BA76" s="74">
        <v>0</v>
      </c>
      <c r="BB76" s="74">
        <v>0</v>
      </c>
      <c r="BC76" s="74">
        <v>0</v>
      </c>
      <c r="BD76" s="74">
        <v>0</v>
      </c>
      <c r="BE76" s="74">
        <v>0</v>
      </c>
      <c r="BF76" s="74">
        <v>0</v>
      </c>
      <c r="BG76" s="74">
        <v>0</v>
      </c>
      <c r="BH76" s="74">
        <v>0</v>
      </c>
      <c r="BI76" s="74">
        <v>0</v>
      </c>
      <c r="BJ76" s="74">
        <v>0</v>
      </c>
      <c r="BK76" s="74">
        <f t="shared" si="31"/>
        <v>1558.4954410578925</v>
      </c>
      <c r="BL76" s="74">
        <v>0</v>
      </c>
      <c r="BM76" s="74">
        <v>0</v>
      </c>
      <c r="BN76" s="74">
        <v>0</v>
      </c>
      <c r="BO76" s="74">
        <v>0</v>
      </c>
      <c r="BP76" s="74">
        <f t="shared" si="39"/>
        <v>1558.4954410578925</v>
      </c>
      <c r="BQ76" s="74">
        <v>0</v>
      </c>
      <c r="BR76" s="74">
        <v>0</v>
      </c>
      <c r="BS76" s="74">
        <v>0</v>
      </c>
      <c r="BT76" s="74">
        <v>188.85728268089341</v>
      </c>
      <c r="BU76" s="74">
        <v>0</v>
      </c>
      <c r="BV76" s="74">
        <f t="shared" si="38"/>
        <v>188.85728268089341</v>
      </c>
      <c r="BW76" s="74">
        <f t="shared" si="40"/>
        <v>1747.3527237387859</v>
      </c>
    </row>
    <row r="77" spans="1:76" ht="12.75" customHeight="1" x14ac:dyDescent="0.15">
      <c r="A77" s="6" t="s">
        <v>113</v>
      </c>
      <c r="B77" s="7" t="s">
        <v>114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7.5710089230249196</v>
      </c>
      <c r="I77" s="74">
        <v>0</v>
      </c>
      <c r="J77" s="74">
        <v>10.265000000000001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4">
        <v>0</v>
      </c>
      <c r="Y77" s="74">
        <v>0</v>
      </c>
      <c r="Z77" s="74">
        <v>0</v>
      </c>
      <c r="AA77" s="74">
        <v>0</v>
      </c>
      <c r="AB77" s="74">
        <v>0</v>
      </c>
      <c r="AC77" s="74">
        <v>0</v>
      </c>
      <c r="AD77" s="74">
        <v>0</v>
      </c>
      <c r="AE77" s="74">
        <v>0</v>
      </c>
      <c r="AF77" s="74">
        <v>0</v>
      </c>
      <c r="AG77" s="74">
        <v>0</v>
      </c>
      <c r="AH77" s="74">
        <v>0</v>
      </c>
      <c r="AI77" s="74">
        <v>0</v>
      </c>
      <c r="AJ77" s="74">
        <v>0</v>
      </c>
      <c r="AK77" s="74">
        <v>0</v>
      </c>
      <c r="AL77" s="74">
        <v>0</v>
      </c>
      <c r="AM77" s="74">
        <v>0</v>
      </c>
      <c r="AN77" s="74">
        <v>0</v>
      </c>
      <c r="AO77" s="74">
        <v>0</v>
      </c>
      <c r="AP77" s="74">
        <v>0</v>
      </c>
      <c r="AQ77" s="74">
        <v>0</v>
      </c>
      <c r="AR77" s="74">
        <v>0</v>
      </c>
      <c r="AS77" s="74">
        <v>0</v>
      </c>
      <c r="AT77" s="74">
        <v>0</v>
      </c>
      <c r="AU77" s="74">
        <v>0</v>
      </c>
      <c r="AV77" s="74">
        <v>0</v>
      </c>
      <c r="AW77" s="74">
        <v>0</v>
      </c>
      <c r="AX77" s="74">
        <v>0</v>
      </c>
      <c r="AY77" s="74">
        <v>0</v>
      </c>
      <c r="AZ77" s="74">
        <v>0</v>
      </c>
      <c r="BA77" s="74">
        <v>0</v>
      </c>
      <c r="BB77" s="74">
        <v>0</v>
      </c>
      <c r="BC77" s="74">
        <v>0</v>
      </c>
      <c r="BD77" s="74">
        <v>0</v>
      </c>
      <c r="BE77" s="74">
        <v>0</v>
      </c>
      <c r="BF77" s="74">
        <v>0</v>
      </c>
      <c r="BG77" s="74">
        <v>0</v>
      </c>
      <c r="BH77" s="74">
        <v>0</v>
      </c>
      <c r="BI77" s="74">
        <v>0</v>
      </c>
      <c r="BJ77" s="74">
        <v>0</v>
      </c>
      <c r="BK77" s="74">
        <f t="shared" si="31"/>
        <v>17.83600892302492</v>
      </c>
      <c r="BL77" s="74">
        <v>0</v>
      </c>
      <c r="BM77" s="74">
        <v>0</v>
      </c>
      <c r="BN77" s="74">
        <v>0</v>
      </c>
      <c r="BO77" s="74">
        <v>0</v>
      </c>
      <c r="BP77" s="74">
        <f t="shared" si="39"/>
        <v>17.83600892302492</v>
      </c>
      <c r="BQ77" s="74">
        <v>0</v>
      </c>
      <c r="BR77" s="74">
        <v>0</v>
      </c>
      <c r="BS77" s="74">
        <v>0</v>
      </c>
      <c r="BT77" s="74">
        <v>0</v>
      </c>
      <c r="BU77" s="74">
        <v>0</v>
      </c>
      <c r="BV77" s="74">
        <f t="shared" si="38"/>
        <v>0</v>
      </c>
      <c r="BW77" s="74">
        <f t="shared" si="40"/>
        <v>17.83600892302492</v>
      </c>
    </row>
    <row r="78" spans="1:76" ht="12.75" customHeight="1" x14ac:dyDescent="0.15">
      <c r="A78" s="4" t="s">
        <v>115</v>
      </c>
      <c r="B78" s="5" t="s">
        <v>116</v>
      </c>
      <c r="C78" s="73">
        <f t="shared" ref="C78:BJ78" si="41">C79+C80+C81</f>
        <v>0</v>
      </c>
      <c r="D78" s="73">
        <f t="shared" si="41"/>
        <v>0</v>
      </c>
      <c r="E78" s="73">
        <f t="shared" si="41"/>
        <v>0</v>
      </c>
      <c r="F78" s="73">
        <f t="shared" si="41"/>
        <v>0</v>
      </c>
      <c r="G78" s="73">
        <f t="shared" si="41"/>
        <v>380.20193856362641</v>
      </c>
      <c r="H78" s="73">
        <f t="shared" si="41"/>
        <v>65.851586207173455</v>
      </c>
      <c r="I78" s="73">
        <f t="shared" si="41"/>
        <v>10.69674483652499</v>
      </c>
      <c r="J78" s="73">
        <f t="shared" si="41"/>
        <v>1.0284466728092794</v>
      </c>
      <c r="K78" s="73">
        <f t="shared" si="41"/>
        <v>1.6326272135318929</v>
      </c>
      <c r="L78" s="73">
        <f t="shared" si="41"/>
        <v>2.6907605250456341</v>
      </c>
      <c r="M78" s="73">
        <f t="shared" si="41"/>
        <v>17.114491447314069</v>
      </c>
      <c r="N78" s="73">
        <f t="shared" si="41"/>
        <v>51.335356361536242</v>
      </c>
      <c r="O78" s="73">
        <f t="shared" si="41"/>
        <v>16.03870549248818</v>
      </c>
      <c r="P78" s="73">
        <f t="shared" si="41"/>
        <v>1</v>
      </c>
      <c r="Q78" s="73">
        <f t="shared" si="41"/>
        <v>132.32638136914699</v>
      </c>
      <c r="R78" s="73">
        <f t="shared" si="41"/>
        <v>94</v>
      </c>
      <c r="S78" s="73">
        <f t="shared" si="41"/>
        <v>200</v>
      </c>
      <c r="T78" s="73">
        <f t="shared" si="41"/>
        <v>128.83880654396944</v>
      </c>
      <c r="U78" s="73">
        <f t="shared" si="41"/>
        <v>38.012457861039103</v>
      </c>
      <c r="V78" s="73">
        <f t="shared" si="41"/>
        <v>25.90908013504384</v>
      </c>
      <c r="W78" s="73">
        <f t="shared" si="41"/>
        <v>0</v>
      </c>
      <c r="X78" s="73">
        <f t="shared" si="41"/>
        <v>0.16499601650223686</v>
      </c>
      <c r="Y78" s="73">
        <f t="shared" si="41"/>
        <v>1.8072620667654338</v>
      </c>
      <c r="Z78" s="73">
        <f t="shared" si="41"/>
        <v>0</v>
      </c>
      <c r="AA78" s="73">
        <f t="shared" si="41"/>
        <v>199.93299999999999</v>
      </c>
      <c r="AB78" s="73">
        <f t="shared" si="41"/>
        <v>172.35672890253394</v>
      </c>
      <c r="AC78" s="73">
        <f t="shared" si="41"/>
        <v>675</v>
      </c>
      <c r="AD78" s="73">
        <f t="shared" si="41"/>
        <v>0</v>
      </c>
      <c r="AE78" s="73">
        <f t="shared" si="41"/>
        <v>0</v>
      </c>
      <c r="AF78" s="73">
        <f t="shared" si="41"/>
        <v>141.37748053666994</v>
      </c>
      <c r="AG78" s="73">
        <f t="shared" si="41"/>
        <v>157.52482425926988</v>
      </c>
      <c r="AH78" s="73">
        <f t="shared" si="41"/>
        <v>1366.0941192064549</v>
      </c>
      <c r="AI78" s="73">
        <f t="shared" si="41"/>
        <v>2487.7329460780679</v>
      </c>
      <c r="AJ78" s="73">
        <f t="shared" si="41"/>
        <v>4572.3597549539763</v>
      </c>
      <c r="AK78" s="73">
        <f t="shared" si="41"/>
        <v>309.07171928812477</v>
      </c>
      <c r="AL78" s="73">
        <f t="shared" si="41"/>
        <v>0</v>
      </c>
      <c r="AM78" s="73">
        <f t="shared" si="41"/>
        <v>13.126515485821649</v>
      </c>
      <c r="AN78" s="73">
        <f t="shared" si="41"/>
        <v>7.1179562689927396</v>
      </c>
      <c r="AO78" s="73">
        <f t="shared" si="41"/>
        <v>0</v>
      </c>
      <c r="AP78" s="73">
        <f t="shared" si="41"/>
        <v>56589.487647554459</v>
      </c>
      <c r="AQ78" s="73">
        <f t="shared" si="41"/>
        <v>14553.5161714436</v>
      </c>
      <c r="AR78" s="73">
        <f t="shared" si="41"/>
        <v>252.22731666280154</v>
      </c>
      <c r="AS78" s="73">
        <f t="shared" si="41"/>
        <v>82621.423297472371</v>
      </c>
      <c r="AT78" s="73">
        <f t="shared" si="41"/>
        <v>0</v>
      </c>
      <c r="AU78" s="73">
        <f t="shared" si="41"/>
        <v>0</v>
      </c>
      <c r="AV78" s="73">
        <f t="shared" si="41"/>
        <v>500</v>
      </c>
      <c r="AW78" s="73">
        <f t="shared" si="41"/>
        <v>0</v>
      </c>
      <c r="AX78" s="73">
        <f t="shared" si="41"/>
        <v>0</v>
      </c>
      <c r="AY78" s="73">
        <f t="shared" si="41"/>
        <v>0</v>
      </c>
      <c r="AZ78" s="73">
        <f t="shared" si="41"/>
        <v>0</v>
      </c>
      <c r="BA78" s="73">
        <f t="shared" si="41"/>
        <v>204.59</v>
      </c>
      <c r="BB78" s="73">
        <f t="shared" si="41"/>
        <v>1000</v>
      </c>
      <c r="BC78" s="73">
        <f t="shared" si="41"/>
        <v>100</v>
      </c>
      <c r="BD78" s="73">
        <f t="shared" si="41"/>
        <v>100</v>
      </c>
      <c r="BE78" s="73">
        <f t="shared" si="41"/>
        <v>0</v>
      </c>
      <c r="BF78" s="73">
        <f t="shared" si="41"/>
        <v>0</v>
      </c>
      <c r="BG78" s="73">
        <f t="shared" si="41"/>
        <v>0</v>
      </c>
      <c r="BH78" s="73">
        <f t="shared" si="41"/>
        <v>71</v>
      </c>
      <c r="BI78" s="73">
        <f t="shared" si="41"/>
        <v>507</v>
      </c>
      <c r="BJ78" s="73">
        <f t="shared" si="41"/>
        <v>4074</v>
      </c>
      <c r="BK78" s="73">
        <f t="shared" si="31"/>
        <v>171843.58911942565</v>
      </c>
      <c r="BL78" s="73">
        <v>0</v>
      </c>
      <c r="BM78" s="73">
        <v>2299.6999999999998</v>
      </c>
      <c r="BN78" s="73">
        <v>0</v>
      </c>
      <c r="BO78" s="73">
        <v>2299.6999999999998</v>
      </c>
      <c r="BP78" s="73">
        <f t="shared" si="39"/>
        <v>174143.28911942567</v>
      </c>
      <c r="BQ78" s="73">
        <f>BQ79+BQ80+BQ81</f>
        <v>0</v>
      </c>
      <c r="BR78" s="73">
        <f t="shared" ref="BR78:BW78" si="42">BR79+BR80+BR81</f>
        <v>0</v>
      </c>
      <c r="BS78" s="73">
        <f t="shared" si="42"/>
        <v>0</v>
      </c>
      <c r="BT78" s="73">
        <f t="shared" si="42"/>
        <v>2599.8248153849299</v>
      </c>
      <c r="BU78" s="73">
        <f t="shared" si="42"/>
        <v>0</v>
      </c>
      <c r="BV78" s="73">
        <f t="shared" si="42"/>
        <v>2599.8248153849299</v>
      </c>
      <c r="BW78" s="73">
        <f t="shared" si="42"/>
        <v>176743.11393481059</v>
      </c>
    </row>
    <row r="79" spans="1:76" ht="12.75" customHeight="1" x14ac:dyDescent="0.15">
      <c r="A79" s="6" t="s">
        <v>117</v>
      </c>
      <c r="B79" s="7" t="s">
        <v>118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4">
        <v>0</v>
      </c>
      <c r="X79" s="74">
        <v>0</v>
      </c>
      <c r="Y79" s="74">
        <v>0</v>
      </c>
      <c r="Z79" s="74">
        <v>0</v>
      </c>
      <c r="AA79" s="74">
        <v>0</v>
      </c>
      <c r="AB79" s="74">
        <v>0</v>
      </c>
      <c r="AC79" s="74">
        <v>0</v>
      </c>
      <c r="AD79" s="74">
        <v>0</v>
      </c>
      <c r="AE79" s="74">
        <v>0</v>
      </c>
      <c r="AF79" s="74">
        <v>0</v>
      </c>
      <c r="AG79" s="74">
        <v>0</v>
      </c>
      <c r="AH79" s="74">
        <v>0</v>
      </c>
      <c r="AI79" s="74">
        <v>0</v>
      </c>
      <c r="AJ79" s="74">
        <v>0</v>
      </c>
      <c r="AK79" s="74">
        <v>0</v>
      </c>
      <c r="AL79" s="74">
        <v>0</v>
      </c>
      <c r="AM79" s="74">
        <v>0</v>
      </c>
      <c r="AN79" s="74">
        <v>0</v>
      </c>
      <c r="AO79" s="74">
        <v>0</v>
      </c>
      <c r="AP79" s="74">
        <v>56589.487647554459</v>
      </c>
      <c r="AQ79" s="74">
        <v>14553.5161714436</v>
      </c>
      <c r="AR79" s="74">
        <v>252.22731666280154</v>
      </c>
      <c r="AS79" s="74">
        <v>0</v>
      </c>
      <c r="AT79" s="74">
        <v>0</v>
      </c>
      <c r="AU79" s="74">
        <v>0</v>
      </c>
      <c r="AV79" s="74">
        <v>0</v>
      </c>
      <c r="AW79" s="74">
        <v>0</v>
      </c>
      <c r="AX79" s="74">
        <v>0</v>
      </c>
      <c r="AY79" s="74">
        <v>0</v>
      </c>
      <c r="AZ79" s="74">
        <v>0</v>
      </c>
      <c r="BA79" s="74">
        <v>0</v>
      </c>
      <c r="BB79" s="74">
        <v>0</v>
      </c>
      <c r="BC79" s="74">
        <v>0</v>
      </c>
      <c r="BD79" s="74">
        <v>0</v>
      </c>
      <c r="BE79" s="74">
        <v>0</v>
      </c>
      <c r="BF79" s="74">
        <v>0</v>
      </c>
      <c r="BG79" s="74">
        <v>0</v>
      </c>
      <c r="BH79" s="74">
        <v>0</v>
      </c>
      <c r="BI79" s="74">
        <v>0</v>
      </c>
      <c r="BJ79" s="74">
        <v>0</v>
      </c>
      <c r="BK79" s="74">
        <f t="shared" si="31"/>
        <v>71395.231135660855</v>
      </c>
      <c r="BL79" s="74">
        <v>0</v>
      </c>
      <c r="BM79" s="74">
        <v>2299.6999999999998</v>
      </c>
      <c r="BN79" s="74">
        <v>0</v>
      </c>
      <c r="BO79" s="74">
        <v>2299.6999999999998</v>
      </c>
      <c r="BP79" s="74">
        <f t="shared" si="39"/>
        <v>73694.931135660852</v>
      </c>
      <c r="BQ79" s="74">
        <v>0</v>
      </c>
      <c r="BR79" s="74">
        <v>0</v>
      </c>
      <c r="BS79" s="74">
        <f t="shared" ref="BS79:BS103" si="43">BQ79+BR79</f>
        <v>0</v>
      </c>
      <c r="BT79" s="74">
        <v>337.95513742896713</v>
      </c>
      <c r="BU79" s="74">
        <v>0</v>
      </c>
      <c r="BV79" s="74">
        <f>BT79-BU79</f>
        <v>337.95513742896713</v>
      </c>
      <c r="BW79" s="74">
        <f t="shared" si="40"/>
        <v>74032.886273089825</v>
      </c>
    </row>
    <row r="80" spans="1:76" ht="12.75" customHeight="1" x14ac:dyDescent="0.15">
      <c r="A80" s="6" t="s">
        <v>119</v>
      </c>
      <c r="B80" s="7" t="s">
        <v>120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0</v>
      </c>
      <c r="V80" s="74">
        <v>0</v>
      </c>
      <c r="W80" s="74">
        <v>0</v>
      </c>
      <c r="X80" s="74">
        <v>0</v>
      </c>
      <c r="Y80" s="74">
        <v>0</v>
      </c>
      <c r="Z80" s="74">
        <v>0</v>
      </c>
      <c r="AA80" s="74">
        <v>0</v>
      </c>
      <c r="AB80" s="74">
        <v>0</v>
      </c>
      <c r="AC80" s="74">
        <v>0</v>
      </c>
      <c r="AD80" s="74">
        <v>0</v>
      </c>
      <c r="AE80" s="74">
        <v>0</v>
      </c>
      <c r="AF80" s="74">
        <v>0</v>
      </c>
      <c r="AG80" s="74">
        <v>0</v>
      </c>
      <c r="AH80" s="74">
        <v>0</v>
      </c>
      <c r="AI80" s="74">
        <v>0</v>
      </c>
      <c r="AJ80" s="74">
        <v>0</v>
      </c>
      <c r="AK80" s="74">
        <v>0</v>
      </c>
      <c r="AL80" s="74">
        <v>0</v>
      </c>
      <c r="AM80" s="74">
        <v>0</v>
      </c>
      <c r="AN80" s="74">
        <v>0</v>
      </c>
      <c r="AO80" s="74">
        <v>0</v>
      </c>
      <c r="AP80" s="74">
        <v>0</v>
      </c>
      <c r="AQ80" s="74">
        <v>0</v>
      </c>
      <c r="AR80" s="74">
        <v>0</v>
      </c>
      <c r="AS80" s="74">
        <v>82621.423297472371</v>
      </c>
      <c r="AT80" s="74">
        <v>0</v>
      </c>
      <c r="AU80" s="74">
        <v>0</v>
      </c>
      <c r="AV80" s="74">
        <v>0</v>
      </c>
      <c r="AW80" s="74">
        <v>0</v>
      </c>
      <c r="AX80" s="74">
        <v>0</v>
      </c>
      <c r="AY80" s="74">
        <v>0</v>
      </c>
      <c r="AZ80" s="74">
        <v>0</v>
      </c>
      <c r="BA80" s="74">
        <v>0</v>
      </c>
      <c r="BB80" s="74">
        <v>0</v>
      </c>
      <c r="BC80" s="74">
        <v>0</v>
      </c>
      <c r="BD80" s="74">
        <v>0</v>
      </c>
      <c r="BE80" s="74">
        <v>0</v>
      </c>
      <c r="BF80" s="74">
        <v>0</v>
      </c>
      <c r="BG80" s="74">
        <v>0</v>
      </c>
      <c r="BH80" s="74">
        <v>0</v>
      </c>
      <c r="BI80" s="74">
        <v>0</v>
      </c>
      <c r="BJ80" s="74">
        <v>0</v>
      </c>
      <c r="BK80" s="74">
        <f t="shared" si="31"/>
        <v>82621.423297472371</v>
      </c>
      <c r="BL80" s="74">
        <v>0</v>
      </c>
      <c r="BM80" s="74">
        <v>0</v>
      </c>
      <c r="BN80" s="74">
        <v>0</v>
      </c>
      <c r="BO80" s="74">
        <v>0</v>
      </c>
      <c r="BP80" s="74">
        <f t="shared" si="39"/>
        <v>82621.423297472371</v>
      </c>
      <c r="BQ80" s="74">
        <v>0</v>
      </c>
      <c r="BR80" s="74">
        <v>0</v>
      </c>
      <c r="BS80" s="74">
        <f t="shared" si="43"/>
        <v>0</v>
      </c>
      <c r="BT80" s="74">
        <v>220.88571073788702</v>
      </c>
      <c r="BU80" s="74">
        <v>0</v>
      </c>
      <c r="BV80" s="74">
        <f t="shared" ref="BV80:BV81" si="44">BT80-BU80</f>
        <v>220.88571073788702</v>
      </c>
      <c r="BW80" s="74">
        <f t="shared" si="40"/>
        <v>82842.309008210257</v>
      </c>
    </row>
    <row r="81" spans="1:75" ht="12.75" customHeight="1" x14ac:dyDescent="0.15">
      <c r="A81" s="6" t="s">
        <v>121</v>
      </c>
      <c r="B81" s="7" t="s">
        <v>122</v>
      </c>
      <c r="C81" s="74">
        <v>0</v>
      </c>
      <c r="D81" s="74">
        <v>0</v>
      </c>
      <c r="E81" s="74">
        <v>0</v>
      </c>
      <c r="F81" s="74">
        <v>0</v>
      </c>
      <c r="G81" s="74">
        <v>380.20193856362641</v>
      </c>
      <c r="H81" s="74">
        <v>65.851586207173455</v>
      </c>
      <c r="I81" s="74">
        <v>10.69674483652499</v>
      </c>
      <c r="J81" s="74">
        <v>1.0284466728092794</v>
      </c>
      <c r="K81" s="74">
        <v>1.6326272135318929</v>
      </c>
      <c r="L81" s="74">
        <v>2.6907605250456341</v>
      </c>
      <c r="M81" s="74">
        <v>17.114491447314069</v>
      </c>
      <c r="N81" s="74">
        <v>51.335356361536242</v>
      </c>
      <c r="O81" s="74">
        <v>16.03870549248818</v>
      </c>
      <c r="P81" s="74">
        <v>1</v>
      </c>
      <c r="Q81" s="74">
        <v>132.32638136914699</v>
      </c>
      <c r="R81" s="74">
        <v>94</v>
      </c>
      <c r="S81" s="74">
        <v>200</v>
      </c>
      <c r="T81" s="74">
        <v>128.83880654396944</v>
      </c>
      <c r="U81" s="74">
        <v>38.012457861039103</v>
      </c>
      <c r="V81" s="74">
        <v>25.90908013504384</v>
      </c>
      <c r="W81" s="74">
        <v>0</v>
      </c>
      <c r="X81" s="74">
        <v>0.16499601650223686</v>
      </c>
      <c r="Y81" s="74">
        <v>1.8072620667654338</v>
      </c>
      <c r="Z81" s="74">
        <v>0</v>
      </c>
      <c r="AA81" s="74">
        <v>199.93299999999999</v>
      </c>
      <c r="AB81" s="74">
        <v>172.35672890253394</v>
      </c>
      <c r="AC81" s="74">
        <v>675</v>
      </c>
      <c r="AD81" s="74">
        <v>0</v>
      </c>
      <c r="AE81" s="74">
        <v>0</v>
      </c>
      <c r="AF81" s="74">
        <v>141.37748053666994</v>
      </c>
      <c r="AG81" s="74">
        <v>157.52482425926988</v>
      </c>
      <c r="AH81" s="74">
        <v>1366.0941192064549</v>
      </c>
      <c r="AI81" s="74">
        <v>2487.7329460780679</v>
      </c>
      <c r="AJ81" s="74">
        <v>4572.3597549539763</v>
      </c>
      <c r="AK81" s="74">
        <v>309.07171928812477</v>
      </c>
      <c r="AL81" s="74">
        <v>0</v>
      </c>
      <c r="AM81" s="74">
        <v>13.126515485821649</v>
      </c>
      <c r="AN81" s="74">
        <v>7.1179562689927396</v>
      </c>
      <c r="AO81" s="74">
        <v>0</v>
      </c>
      <c r="AP81" s="74">
        <v>0</v>
      </c>
      <c r="AQ81" s="74">
        <v>0</v>
      </c>
      <c r="AR81" s="74">
        <v>0</v>
      </c>
      <c r="AS81" s="74">
        <v>0</v>
      </c>
      <c r="AT81" s="74">
        <v>0</v>
      </c>
      <c r="AU81" s="74">
        <v>0</v>
      </c>
      <c r="AV81" s="74">
        <v>500</v>
      </c>
      <c r="AW81" s="74">
        <v>0</v>
      </c>
      <c r="AX81" s="74">
        <v>0</v>
      </c>
      <c r="AY81" s="74">
        <v>0</v>
      </c>
      <c r="AZ81" s="74">
        <v>0</v>
      </c>
      <c r="BA81" s="74">
        <v>204.59</v>
      </c>
      <c r="BB81" s="74">
        <v>1000</v>
      </c>
      <c r="BC81" s="74">
        <v>100</v>
      </c>
      <c r="BD81" s="74">
        <v>100</v>
      </c>
      <c r="BE81" s="74">
        <v>0</v>
      </c>
      <c r="BF81" s="74">
        <v>0</v>
      </c>
      <c r="BG81" s="74">
        <v>0</v>
      </c>
      <c r="BH81" s="74">
        <v>71</v>
      </c>
      <c r="BI81" s="74">
        <v>507</v>
      </c>
      <c r="BJ81" s="74">
        <v>4074</v>
      </c>
      <c r="BK81" s="74">
        <f t="shared" si="31"/>
        <v>17826.934686292429</v>
      </c>
      <c r="BL81" s="74">
        <v>0</v>
      </c>
      <c r="BM81" s="74">
        <v>0</v>
      </c>
      <c r="BN81" s="74">
        <v>0</v>
      </c>
      <c r="BO81" s="74">
        <v>0</v>
      </c>
      <c r="BP81" s="74">
        <f t="shared" si="39"/>
        <v>17826.934686292429</v>
      </c>
      <c r="BQ81" s="74">
        <v>0</v>
      </c>
      <c r="BR81" s="74">
        <v>0</v>
      </c>
      <c r="BS81" s="74">
        <f t="shared" si="43"/>
        <v>0</v>
      </c>
      <c r="BT81" s="74">
        <v>2040.983967218076</v>
      </c>
      <c r="BU81" s="74">
        <v>0</v>
      </c>
      <c r="BV81" s="74">
        <f t="shared" si="44"/>
        <v>2040.983967218076</v>
      </c>
      <c r="BW81" s="74">
        <f t="shared" si="40"/>
        <v>19867.918653510504</v>
      </c>
    </row>
    <row r="82" spans="1:75" ht="12.75" customHeight="1" x14ac:dyDescent="0.15">
      <c r="A82" s="4" t="s">
        <v>123</v>
      </c>
      <c r="B82" s="5" t="s">
        <v>124</v>
      </c>
      <c r="C82" s="73">
        <f t="shared" ref="C82:BJ82" si="45">C83+C84+C85+C86+C87+C88+C89+C90+C91</f>
        <v>0</v>
      </c>
      <c r="D82" s="73">
        <f t="shared" si="45"/>
        <v>0</v>
      </c>
      <c r="E82" s="73">
        <f t="shared" si="45"/>
        <v>0</v>
      </c>
      <c r="F82" s="73">
        <f t="shared" si="45"/>
        <v>0</v>
      </c>
      <c r="G82" s="73">
        <f t="shared" si="45"/>
        <v>6507.4920444514646</v>
      </c>
      <c r="H82" s="73">
        <f t="shared" si="45"/>
        <v>0.39069004943793906</v>
      </c>
      <c r="I82" s="73">
        <f t="shared" si="45"/>
        <v>90.771121279196976</v>
      </c>
      <c r="J82" s="73">
        <f t="shared" si="45"/>
        <v>631.27341499783745</v>
      </c>
      <c r="K82" s="73">
        <f t="shared" si="45"/>
        <v>1576.4824515242317</v>
      </c>
      <c r="L82" s="73">
        <f t="shared" si="45"/>
        <v>42.256305618184911</v>
      </c>
      <c r="M82" s="73">
        <f t="shared" si="45"/>
        <v>483.20943211626178</v>
      </c>
      <c r="N82" s="73">
        <f t="shared" si="45"/>
        <v>51.224219148348197</v>
      </c>
      <c r="O82" s="73">
        <f t="shared" si="45"/>
        <v>480.80274841918742</v>
      </c>
      <c r="P82" s="73">
        <f t="shared" si="45"/>
        <v>0</v>
      </c>
      <c r="Q82" s="73">
        <f t="shared" si="45"/>
        <v>299.99182465682344</v>
      </c>
      <c r="R82" s="73">
        <f t="shared" si="45"/>
        <v>1.036140787568451</v>
      </c>
      <c r="S82" s="73">
        <f t="shared" si="45"/>
        <v>23.635661755836249</v>
      </c>
      <c r="T82" s="73">
        <f t="shared" si="45"/>
        <v>418.12251376729938</v>
      </c>
      <c r="U82" s="73">
        <f t="shared" si="45"/>
        <v>161.81150789357963</v>
      </c>
      <c r="V82" s="73">
        <f t="shared" si="45"/>
        <v>2931.4153871695767</v>
      </c>
      <c r="W82" s="73">
        <f t="shared" si="45"/>
        <v>0.11199211482794315</v>
      </c>
      <c r="X82" s="73">
        <f t="shared" si="45"/>
        <v>9.7963178917053479</v>
      </c>
      <c r="Y82" s="73">
        <f t="shared" si="45"/>
        <v>302.97799608502197</v>
      </c>
      <c r="Z82" s="73">
        <f t="shared" si="45"/>
        <v>85.161117007057811</v>
      </c>
      <c r="AA82" s="73">
        <f t="shared" si="45"/>
        <v>0</v>
      </c>
      <c r="AB82" s="73">
        <f t="shared" si="45"/>
        <v>4577.0725815382139</v>
      </c>
      <c r="AC82" s="73">
        <f t="shared" si="45"/>
        <v>0</v>
      </c>
      <c r="AD82" s="73">
        <f t="shared" si="45"/>
        <v>0</v>
      </c>
      <c r="AE82" s="73">
        <f t="shared" si="45"/>
        <v>2500</v>
      </c>
      <c r="AF82" s="73">
        <f t="shared" si="45"/>
        <v>273.23012975932801</v>
      </c>
      <c r="AG82" s="73">
        <f t="shared" si="45"/>
        <v>304.43694433719901</v>
      </c>
      <c r="AH82" s="73">
        <f t="shared" si="45"/>
        <v>2640.1522508205999</v>
      </c>
      <c r="AI82" s="73">
        <f t="shared" si="45"/>
        <v>3095.3418753565466</v>
      </c>
      <c r="AJ82" s="73">
        <f t="shared" si="45"/>
        <v>1.1204275410526707</v>
      </c>
      <c r="AK82" s="73">
        <f t="shared" si="45"/>
        <v>419.36579646320109</v>
      </c>
      <c r="AL82" s="73">
        <f t="shared" si="45"/>
        <v>186.73400901334367</v>
      </c>
      <c r="AM82" s="73">
        <f t="shared" si="45"/>
        <v>229.24944033796618</v>
      </c>
      <c r="AN82" s="73">
        <f t="shared" si="45"/>
        <v>124.31231218820007</v>
      </c>
      <c r="AO82" s="73">
        <f t="shared" si="45"/>
        <v>22055.217194922225</v>
      </c>
      <c r="AP82" s="73">
        <f t="shared" si="45"/>
        <v>0</v>
      </c>
      <c r="AQ82" s="73">
        <f t="shared" si="45"/>
        <v>0</v>
      </c>
      <c r="AR82" s="73">
        <f t="shared" si="45"/>
        <v>0</v>
      </c>
      <c r="AS82" s="73">
        <f t="shared" si="45"/>
        <v>14577.897761160461</v>
      </c>
      <c r="AT82" s="73">
        <f t="shared" si="45"/>
        <v>597.15344974377422</v>
      </c>
      <c r="AU82" s="73">
        <f t="shared" si="45"/>
        <v>610.9189487513728</v>
      </c>
      <c r="AV82" s="73">
        <f t="shared" si="45"/>
        <v>4076.0171564431903</v>
      </c>
      <c r="AW82" s="73">
        <f t="shared" si="45"/>
        <v>484.87929079423304</v>
      </c>
      <c r="AX82" s="73">
        <f t="shared" si="45"/>
        <v>3290.287732723637</v>
      </c>
      <c r="AY82" s="73">
        <f t="shared" si="45"/>
        <v>165.12392017689982</v>
      </c>
      <c r="AZ82" s="73">
        <f t="shared" si="45"/>
        <v>31717.4810352114</v>
      </c>
      <c r="BA82" s="73">
        <f t="shared" si="45"/>
        <v>0</v>
      </c>
      <c r="BB82" s="73">
        <f t="shared" si="45"/>
        <v>8778.2936360416497</v>
      </c>
      <c r="BC82" s="73">
        <f t="shared" si="45"/>
        <v>3380.8246177515798</v>
      </c>
      <c r="BD82" s="73">
        <f t="shared" si="45"/>
        <v>2875.2897895359501</v>
      </c>
      <c r="BE82" s="73">
        <f t="shared" si="45"/>
        <v>15.600814763967797</v>
      </c>
      <c r="BF82" s="73">
        <f t="shared" si="45"/>
        <v>929.48386711454623</v>
      </c>
      <c r="BG82" s="73">
        <f t="shared" si="45"/>
        <v>0</v>
      </c>
      <c r="BH82" s="73">
        <f t="shared" si="45"/>
        <v>0</v>
      </c>
      <c r="BI82" s="73">
        <f t="shared" si="45"/>
        <v>0</v>
      </c>
      <c r="BJ82" s="73">
        <f t="shared" si="45"/>
        <v>852</v>
      </c>
      <c r="BK82" s="73">
        <f t="shared" si="31"/>
        <v>122855.44786922398</v>
      </c>
      <c r="BL82" s="73">
        <v>0</v>
      </c>
      <c r="BM82" s="73">
        <v>6890.9</v>
      </c>
      <c r="BN82" s="73">
        <v>0</v>
      </c>
      <c r="BO82" s="73">
        <v>6890.9</v>
      </c>
      <c r="BP82" s="73">
        <f t="shared" si="39"/>
        <v>129746.34786922397</v>
      </c>
      <c r="BQ82" s="73">
        <f>SUM(BQ83:BQ91)</f>
        <v>0</v>
      </c>
      <c r="BR82" s="73">
        <f t="shared" ref="BR82:BV82" si="46">SUM(BR83:BR91)</f>
        <v>0</v>
      </c>
      <c r="BS82" s="73">
        <f t="shared" si="46"/>
        <v>0</v>
      </c>
      <c r="BT82" s="73">
        <f t="shared" si="46"/>
        <v>8251.3730805947889</v>
      </c>
      <c r="BU82" s="73">
        <f t="shared" si="46"/>
        <v>25</v>
      </c>
      <c r="BV82" s="73">
        <f t="shared" si="46"/>
        <v>8226.3730805947889</v>
      </c>
      <c r="BW82" s="73">
        <f t="shared" si="40"/>
        <v>137972.72094981876</v>
      </c>
    </row>
    <row r="83" spans="1:75" ht="12.75" customHeight="1" x14ac:dyDescent="0.15">
      <c r="A83" s="6" t="s">
        <v>125</v>
      </c>
      <c r="B83" s="7" t="s">
        <v>126</v>
      </c>
      <c r="C83" s="74">
        <v>0</v>
      </c>
      <c r="D83" s="74">
        <v>0</v>
      </c>
      <c r="E83" s="74">
        <v>0</v>
      </c>
      <c r="F83" s="74">
        <v>0</v>
      </c>
      <c r="G83" s="74">
        <v>0</v>
      </c>
      <c r="H83" s="74">
        <v>0</v>
      </c>
      <c r="I83" s="74">
        <v>90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O83" s="74">
        <v>150</v>
      </c>
      <c r="P83" s="74">
        <v>0</v>
      </c>
      <c r="Q83" s="74">
        <v>0</v>
      </c>
      <c r="R83" s="74">
        <v>0</v>
      </c>
      <c r="S83" s="74">
        <v>0</v>
      </c>
      <c r="T83" s="74">
        <v>0</v>
      </c>
      <c r="U83" s="74">
        <v>0</v>
      </c>
      <c r="V83" s="74">
        <v>0</v>
      </c>
      <c r="W83" s="74">
        <v>0</v>
      </c>
      <c r="X83" s="74">
        <v>0</v>
      </c>
      <c r="Y83" s="74">
        <v>0</v>
      </c>
      <c r="Z83" s="74">
        <v>0</v>
      </c>
      <c r="AA83" s="74">
        <v>0</v>
      </c>
      <c r="AB83" s="74">
        <v>0</v>
      </c>
      <c r="AC83" s="74">
        <v>0</v>
      </c>
      <c r="AD83" s="74">
        <v>0</v>
      </c>
      <c r="AE83" s="74">
        <v>0</v>
      </c>
      <c r="AF83" s="74">
        <v>0</v>
      </c>
      <c r="AG83" s="74">
        <v>0</v>
      </c>
      <c r="AH83" s="74">
        <v>0</v>
      </c>
      <c r="AI83" s="74">
        <v>0</v>
      </c>
      <c r="AJ83" s="74">
        <v>0</v>
      </c>
      <c r="AK83" s="74">
        <v>0</v>
      </c>
      <c r="AL83" s="74">
        <v>0</v>
      </c>
      <c r="AM83" s="74">
        <v>0</v>
      </c>
      <c r="AN83" s="74">
        <v>0</v>
      </c>
      <c r="AO83" s="74">
        <v>0</v>
      </c>
      <c r="AP83" s="74">
        <v>0</v>
      </c>
      <c r="AQ83" s="74">
        <v>0</v>
      </c>
      <c r="AR83" s="74">
        <v>0</v>
      </c>
      <c r="AS83" s="74">
        <v>0</v>
      </c>
      <c r="AT83" s="74">
        <v>0</v>
      </c>
      <c r="AU83" s="74">
        <v>0</v>
      </c>
      <c r="AV83" s="74">
        <v>0</v>
      </c>
      <c r="AW83" s="74">
        <v>484.87929079423304</v>
      </c>
      <c r="AX83" s="74">
        <v>0</v>
      </c>
      <c r="AY83" s="74">
        <v>0</v>
      </c>
      <c r="AZ83" s="74">
        <v>0</v>
      </c>
      <c r="BA83" s="74">
        <v>0</v>
      </c>
      <c r="BB83" s="74">
        <v>0</v>
      </c>
      <c r="BC83" s="74">
        <v>0</v>
      </c>
      <c r="BD83" s="74">
        <v>0</v>
      </c>
      <c r="BE83" s="74">
        <v>0</v>
      </c>
      <c r="BF83" s="74">
        <v>0</v>
      </c>
      <c r="BG83" s="74">
        <v>0</v>
      </c>
      <c r="BH83" s="74">
        <v>0</v>
      </c>
      <c r="BI83" s="74">
        <v>0</v>
      </c>
      <c r="BJ83" s="74">
        <v>254</v>
      </c>
      <c r="BK83" s="74">
        <f t="shared" si="31"/>
        <v>978.87929079423304</v>
      </c>
      <c r="BL83" s="74">
        <v>0</v>
      </c>
      <c r="BM83" s="74">
        <v>0</v>
      </c>
      <c r="BN83" s="74">
        <v>0</v>
      </c>
      <c r="BO83" s="74">
        <f>BL83+BM83+BN83</f>
        <v>0</v>
      </c>
      <c r="BP83" s="74">
        <f t="shared" si="39"/>
        <v>978.87929079423304</v>
      </c>
      <c r="BQ83" s="74">
        <v>0</v>
      </c>
      <c r="BR83" s="74">
        <v>0</v>
      </c>
      <c r="BS83" s="74">
        <f t="shared" si="43"/>
        <v>0</v>
      </c>
      <c r="BT83" s="74">
        <v>45.281570701266837</v>
      </c>
      <c r="BU83" s="74">
        <v>0</v>
      </c>
      <c r="BV83" s="74">
        <f>BT83-BU83</f>
        <v>45.281570701266837</v>
      </c>
      <c r="BW83" s="74">
        <f t="shared" si="40"/>
        <v>1024.1608614954998</v>
      </c>
    </row>
    <row r="84" spans="1:75" ht="12.75" customHeight="1" x14ac:dyDescent="0.15">
      <c r="A84" s="6" t="s">
        <v>127</v>
      </c>
      <c r="B84" s="7" t="s">
        <v>128</v>
      </c>
      <c r="C84" s="74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5</v>
      </c>
      <c r="P84" s="74">
        <v>0</v>
      </c>
      <c r="Q84" s="74">
        <v>0</v>
      </c>
      <c r="R84" s="74">
        <v>0</v>
      </c>
      <c r="S84" s="74">
        <v>0</v>
      </c>
      <c r="T84" s="74">
        <v>0</v>
      </c>
      <c r="U84" s="74">
        <v>0</v>
      </c>
      <c r="V84" s="74">
        <v>0</v>
      </c>
      <c r="W84" s="74">
        <v>0</v>
      </c>
      <c r="X84" s="74">
        <v>0</v>
      </c>
      <c r="Y84" s="74">
        <v>0</v>
      </c>
      <c r="Z84" s="74">
        <v>0</v>
      </c>
      <c r="AA84" s="74">
        <v>0</v>
      </c>
      <c r="AB84" s="74">
        <v>0</v>
      </c>
      <c r="AC84" s="74">
        <v>0</v>
      </c>
      <c r="AD84" s="74">
        <v>0</v>
      </c>
      <c r="AE84" s="74">
        <v>0</v>
      </c>
      <c r="AF84" s="74">
        <v>0</v>
      </c>
      <c r="AG84" s="74">
        <v>0</v>
      </c>
      <c r="AH84" s="74">
        <v>0</v>
      </c>
      <c r="AI84" s="74">
        <v>95.341875356546439</v>
      </c>
      <c r="AJ84" s="74">
        <v>1.1204275410526707</v>
      </c>
      <c r="AK84" s="74">
        <v>19.365796463201068</v>
      </c>
      <c r="AL84" s="74">
        <v>61.775569950255445</v>
      </c>
      <c r="AM84" s="74">
        <v>0</v>
      </c>
      <c r="AN84" s="74">
        <v>0</v>
      </c>
      <c r="AO84" s="74">
        <v>838.51726035582908</v>
      </c>
      <c r="AP84" s="74">
        <v>0</v>
      </c>
      <c r="AQ84" s="74">
        <v>0</v>
      </c>
      <c r="AR84" s="74">
        <v>0</v>
      </c>
      <c r="AS84" s="74">
        <v>0</v>
      </c>
      <c r="AT84" s="74">
        <v>597.15344974377422</v>
      </c>
      <c r="AU84" s="74">
        <v>0</v>
      </c>
      <c r="AV84" s="74">
        <v>0</v>
      </c>
      <c r="AW84" s="74">
        <v>0</v>
      </c>
      <c r="AX84" s="74">
        <v>0</v>
      </c>
      <c r="AY84" s="74">
        <v>0</v>
      </c>
      <c r="AZ84" s="74">
        <v>0</v>
      </c>
      <c r="BA84" s="74">
        <v>0</v>
      </c>
      <c r="BB84" s="74">
        <v>0</v>
      </c>
      <c r="BC84" s="74">
        <v>0</v>
      </c>
      <c r="BD84" s="74">
        <v>0</v>
      </c>
      <c r="BE84" s="74">
        <v>0</v>
      </c>
      <c r="BF84" s="74">
        <v>929.48386711454623</v>
      </c>
      <c r="BG84" s="74">
        <v>0</v>
      </c>
      <c r="BH84" s="74">
        <v>0</v>
      </c>
      <c r="BI84" s="74">
        <v>0</v>
      </c>
      <c r="BJ84" s="74">
        <v>0</v>
      </c>
      <c r="BK84" s="74">
        <f t="shared" si="31"/>
        <v>2547.7582465252053</v>
      </c>
      <c r="BL84" s="74">
        <v>0</v>
      </c>
      <c r="BM84" s="74">
        <v>0</v>
      </c>
      <c r="BN84" s="74">
        <v>0</v>
      </c>
      <c r="BO84" s="74">
        <f t="shared" ref="BO84:BO101" si="47">BL84+BM84+BN84</f>
        <v>0</v>
      </c>
      <c r="BP84" s="74">
        <f t="shared" si="39"/>
        <v>2547.7582465252053</v>
      </c>
      <c r="BQ84" s="74">
        <v>0</v>
      </c>
      <c r="BR84" s="74">
        <v>0</v>
      </c>
      <c r="BS84" s="74">
        <f t="shared" si="43"/>
        <v>0</v>
      </c>
      <c r="BT84" s="74">
        <v>278.75666252265972</v>
      </c>
      <c r="BU84" s="74">
        <v>0</v>
      </c>
      <c r="BV84" s="74">
        <f t="shared" ref="BV84:BV91" si="48">BT84-BU84</f>
        <v>278.75666252265972</v>
      </c>
      <c r="BW84" s="74">
        <f t="shared" si="40"/>
        <v>2826.5149090478649</v>
      </c>
    </row>
    <row r="85" spans="1:75" ht="12.75" customHeight="1" x14ac:dyDescent="0.15">
      <c r="A85" s="6" t="s">
        <v>129</v>
      </c>
      <c r="B85" s="7" t="s">
        <v>130</v>
      </c>
      <c r="C85" s="74">
        <v>0</v>
      </c>
      <c r="D85" s="74">
        <v>0</v>
      </c>
      <c r="E85" s="74">
        <v>0</v>
      </c>
      <c r="F85" s="74">
        <v>0</v>
      </c>
      <c r="G85" s="74">
        <v>504.60056354583566</v>
      </c>
      <c r="H85" s="74">
        <v>0.39069004943793906</v>
      </c>
      <c r="I85" s="74">
        <v>0.77112127919698259</v>
      </c>
      <c r="J85" s="74">
        <v>416.64437398746401</v>
      </c>
      <c r="K85" s="74">
        <v>328.57568853745903</v>
      </c>
      <c r="L85" s="74">
        <v>27.934138444806802</v>
      </c>
      <c r="M85" s="74">
        <v>371.25340493380298</v>
      </c>
      <c r="N85" s="74">
        <v>51.224219148348197</v>
      </c>
      <c r="O85" s="74">
        <v>319.93641336613899</v>
      </c>
      <c r="P85" s="74">
        <v>0</v>
      </c>
      <c r="Q85" s="74">
        <v>299.99182465682344</v>
      </c>
      <c r="R85" s="74">
        <v>1.036140787568451</v>
      </c>
      <c r="S85" s="74">
        <v>2.6151441164784583</v>
      </c>
      <c r="T85" s="74">
        <v>417.22486704539602</v>
      </c>
      <c r="U85" s="74">
        <v>157.13006651344364</v>
      </c>
      <c r="V85" s="74">
        <v>376.8303840517512</v>
      </c>
      <c r="W85" s="74">
        <v>0</v>
      </c>
      <c r="X85" s="74">
        <v>9.7963178917053479</v>
      </c>
      <c r="Y85" s="74">
        <v>302.23765126486165</v>
      </c>
      <c r="Z85" s="74">
        <v>42.817748634790327</v>
      </c>
      <c r="AA85" s="74">
        <v>0</v>
      </c>
      <c r="AB85" s="74">
        <v>360.62657836893567</v>
      </c>
      <c r="AC85" s="74">
        <v>0</v>
      </c>
      <c r="AD85" s="74">
        <v>0</v>
      </c>
      <c r="AE85" s="74">
        <v>0</v>
      </c>
      <c r="AF85" s="74">
        <v>0</v>
      </c>
      <c r="AG85" s="74">
        <v>0</v>
      </c>
      <c r="AH85" s="74">
        <v>0</v>
      </c>
      <c r="AI85" s="74">
        <v>0</v>
      </c>
      <c r="AJ85" s="74">
        <v>0</v>
      </c>
      <c r="AK85" s="74">
        <v>0</v>
      </c>
      <c r="AL85" s="74">
        <v>0</v>
      </c>
      <c r="AM85" s="74">
        <v>0</v>
      </c>
      <c r="AN85" s="74">
        <v>0</v>
      </c>
      <c r="AO85" s="74">
        <v>0</v>
      </c>
      <c r="AP85" s="74">
        <v>0</v>
      </c>
      <c r="AQ85" s="74">
        <v>0</v>
      </c>
      <c r="AR85" s="74">
        <v>0</v>
      </c>
      <c r="AS85" s="74">
        <v>14577.897761160461</v>
      </c>
      <c r="AT85" s="74">
        <v>0</v>
      </c>
      <c r="AU85" s="74">
        <v>610.9189487513728</v>
      </c>
      <c r="AV85" s="74">
        <v>0</v>
      </c>
      <c r="AW85" s="74">
        <v>0</v>
      </c>
      <c r="AX85" s="74">
        <v>0</v>
      </c>
      <c r="AY85" s="74">
        <v>165.12392017689982</v>
      </c>
      <c r="AZ85" s="74">
        <v>0</v>
      </c>
      <c r="BA85" s="74">
        <v>0</v>
      </c>
      <c r="BB85" s="74">
        <v>0</v>
      </c>
      <c r="BC85" s="74">
        <v>0</v>
      </c>
      <c r="BD85" s="74">
        <v>0</v>
      </c>
      <c r="BE85" s="74">
        <v>0</v>
      </c>
      <c r="BF85" s="74">
        <v>0</v>
      </c>
      <c r="BG85" s="74">
        <v>0</v>
      </c>
      <c r="BH85" s="74">
        <v>0</v>
      </c>
      <c r="BI85" s="74">
        <v>0</v>
      </c>
      <c r="BJ85" s="74">
        <v>0</v>
      </c>
      <c r="BK85" s="74">
        <f t="shared" si="31"/>
        <v>19345.577966712975</v>
      </c>
      <c r="BL85" s="74">
        <v>0</v>
      </c>
      <c r="BM85" s="74">
        <v>0</v>
      </c>
      <c r="BN85" s="74">
        <v>0</v>
      </c>
      <c r="BO85" s="74">
        <f t="shared" si="47"/>
        <v>0</v>
      </c>
      <c r="BP85" s="74">
        <f t="shared" si="39"/>
        <v>19345.577966712975</v>
      </c>
      <c r="BQ85" s="74">
        <v>0</v>
      </c>
      <c r="BR85" s="74">
        <v>0</v>
      </c>
      <c r="BS85" s="74">
        <f t="shared" si="43"/>
        <v>0</v>
      </c>
      <c r="BT85" s="74">
        <v>110.44285536894351</v>
      </c>
      <c r="BU85" s="74">
        <v>0</v>
      </c>
      <c r="BV85" s="74">
        <f t="shared" si="48"/>
        <v>110.44285536894351</v>
      </c>
      <c r="BW85" s="74">
        <f t="shared" si="40"/>
        <v>19456.020822081919</v>
      </c>
    </row>
    <row r="86" spans="1:75" ht="12.75" customHeight="1" x14ac:dyDescent="0.15">
      <c r="A86" s="6" t="s">
        <v>131</v>
      </c>
      <c r="B86" s="7" t="s">
        <v>132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0</v>
      </c>
      <c r="P86" s="74">
        <v>0</v>
      </c>
      <c r="Q86" s="74">
        <v>0</v>
      </c>
      <c r="R86" s="74">
        <v>0</v>
      </c>
      <c r="S86" s="74">
        <v>0</v>
      </c>
      <c r="T86" s="74">
        <v>0</v>
      </c>
      <c r="U86" s="74">
        <v>0</v>
      </c>
      <c r="V86" s="74">
        <v>0</v>
      </c>
      <c r="W86" s="74">
        <v>0</v>
      </c>
      <c r="X86" s="74">
        <v>0</v>
      </c>
      <c r="Y86" s="74">
        <v>0</v>
      </c>
      <c r="Z86" s="74">
        <v>0</v>
      </c>
      <c r="AA86" s="74">
        <v>0</v>
      </c>
      <c r="AB86" s="74">
        <v>0</v>
      </c>
      <c r="AC86" s="74">
        <v>0</v>
      </c>
      <c r="AD86" s="74">
        <v>0</v>
      </c>
      <c r="AE86" s="74">
        <v>0</v>
      </c>
      <c r="AF86" s="74">
        <v>0</v>
      </c>
      <c r="AG86" s="74">
        <v>0</v>
      </c>
      <c r="AH86" s="74">
        <v>0</v>
      </c>
      <c r="AI86" s="74">
        <v>0</v>
      </c>
      <c r="AJ86" s="74">
        <v>0</v>
      </c>
      <c r="AK86" s="74">
        <v>0</v>
      </c>
      <c r="AL86" s="74">
        <v>124.95843906308821</v>
      </c>
      <c r="AM86" s="74">
        <v>229.24944033796618</v>
      </c>
      <c r="AN86" s="74">
        <v>124.31231218820007</v>
      </c>
      <c r="AO86" s="74">
        <v>21216.699934566397</v>
      </c>
      <c r="AP86" s="74">
        <v>0</v>
      </c>
      <c r="AQ86" s="74">
        <v>0</v>
      </c>
      <c r="AR86" s="74">
        <v>0</v>
      </c>
      <c r="AS86" s="74">
        <v>0</v>
      </c>
      <c r="AT86" s="74">
        <v>0</v>
      </c>
      <c r="AU86" s="74">
        <v>0</v>
      </c>
      <c r="AV86" s="74">
        <v>0</v>
      </c>
      <c r="AW86" s="74">
        <v>0</v>
      </c>
      <c r="AX86" s="74">
        <v>3290.287732723637</v>
      </c>
      <c r="AY86" s="74">
        <v>0</v>
      </c>
      <c r="AZ86" s="74">
        <v>0</v>
      </c>
      <c r="BA86" s="74">
        <v>0</v>
      </c>
      <c r="BB86" s="74">
        <v>0</v>
      </c>
      <c r="BC86" s="74">
        <v>0</v>
      </c>
      <c r="BD86" s="74">
        <v>0</v>
      </c>
      <c r="BE86" s="74">
        <v>0</v>
      </c>
      <c r="BF86" s="74">
        <v>0</v>
      </c>
      <c r="BG86" s="74">
        <v>0</v>
      </c>
      <c r="BH86" s="74">
        <v>0</v>
      </c>
      <c r="BI86" s="74">
        <v>0</v>
      </c>
      <c r="BJ86" s="74">
        <v>598</v>
      </c>
      <c r="BK86" s="74">
        <f t="shared" si="31"/>
        <v>25583.507858879289</v>
      </c>
      <c r="BL86" s="74">
        <v>0</v>
      </c>
      <c r="BM86" s="74">
        <v>6890.9</v>
      </c>
      <c r="BN86" s="74">
        <v>0</v>
      </c>
      <c r="BO86" s="74">
        <f t="shared" si="47"/>
        <v>6890.9</v>
      </c>
      <c r="BP86" s="74">
        <f t="shared" si="39"/>
        <v>32474.407858879291</v>
      </c>
      <c r="BQ86" s="74">
        <v>0</v>
      </c>
      <c r="BR86" s="74">
        <v>0</v>
      </c>
      <c r="BS86" s="74">
        <f t="shared" si="43"/>
        <v>0</v>
      </c>
      <c r="BT86" s="74">
        <v>3493.3075153196833</v>
      </c>
      <c r="BU86" s="74">
        <v>25</v>
      </c>
      <c r="BV86" s="74">
        <f t="shared" si="48"/>
        <v>3468.3075153196833</v>
      </c>
      <c r="BW86" s="74">
        <f t="shared" si="40"/>
        <v>35942.715374198975</v>
      </c>
    </row>
    <row r="87" spans="1:75" ht="12.75" customHeight="1" x14ac:dyDescent="0.15">
      <c r="A87" s="6" t="s">
        <v>133</v>
      </c>
      <c r="B87" s="7" t="s">
        <v>134</v>
      </c>
      <c r="C87" s="74">
        <v>0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4">
        <v>0</v>
      </c>
      <c r="O87" s="74">
        <v>0</v>
      </c>
      <c r="P87" s="74">
        <v>0</v>
      </c>
      <c r="Q87" s="74">
        <v>0</v>
      </c>
      <c r="R87" s="74">
        <v>0</v>
      </c>
      <c r="S87" s="74">
        <v>0</v>
      </c>
      <c r="T87" s="74">
        <v>0</v>
      </c>
      <c r="U87" s="74">
        <v>0</v>
      </c>
      <c r="V87" s="74">
        <v>0</v>
      </c>
      <c r="W87" s="74">
        <v>0</v>
      </c>
      <c r="X87" s="74">
        <v>0</v>
      </c>
      <c r="Y87" s="74">
        <v>0</v>
      </c>
      <c r="Z87" s="74">
        <v>0</v>
      </c>
      <c r="AA87" s="74">
        <v>0</v>
      </c>
      <c r="AB87" s="74">
        <v>0</v>
      </c>
      <c r="AC87" s="74">
        <v>0</v>
      </c>
      <c r="AD87" s="74">
        <v>0</v>
      </c>
      <c r="AE87" s="74">
        <v>0</v>
      </c>
      <c r="AF87" s="74">
        <v>173.23012975932801</v>
      </c>
      <c r="AG87" s="74">
        <v>104.43694433719901</v>
      </c>
      <c r="AH87" s="74">
        <v>1640.1522508205999</v>
      </c>
      <c r="AI87" s="74">
        <v>0</v>
      </c>
      <c r="AJ87" s="74">
        <v>0</v>
      </c>
      <c r="AK87" s="74">
        <v>0</v>
      </c>
      <c r="AL87" s="74">
        <v>0</v>
      </c>
      <c r="AM87" s="74">
        <v>0</v>
      </c>
      <c r="AN87" s="74">
        <v>0</v>
      </c>
      <c r="AO87" s="74">
        <v>0</v>
      </c>
      <c r="AP87" s="74">
        <v>0</v>
      </c>
      <c r="AQ87" s="74">
        <v>0</v>
      </c>
      <c r="AR87" s="74">
        <v>0</v>
      </c>
      <c r="AS87" s="74">
        <v>0</v>
      </c>
      <c r="AT87" s="74">
        <v>0</v>
      </c>
      <c r="AU87" s="74">
        <v>0</v>
      </c>
      <c r="AV87" s="74">
        <v>4076.0171564431903</v>
      </c>
      <c r="AW87" s="74">
        <v>0</v>
      </c>
      <c r="AX87" s="74">
        <v>0</v>
      </c>
      <c r="AY87" s="74">
        <v>0</v>
      </c>
      <c r="AZ87" s="74">
        <v>0</v>
      </c>
      <c r="BA87" s="74">
        <v>0</v>
      </c>
      <c r="BB87" s="74">
        <v>7778.2936360416497</v>
      </c>
      <c r="BC87" s="74">
        <v>2880.8246177515798</v>
      </c>
      <c r="BD87" s="74">
        <v>2675.2897895359501</v>
      </c>
      <c r="BE87" s="74">
        <v>15.600814763967797</v>
      </c>
      <c r="BF87" s="74">
        <v>0</v>
      </c>
      <c r="BG87" s="74">
        <v>0</v>
      </c>
      <c r="BH87" s="74">
        <v>0</v>
      </c>
      <c r="BI87" s="74">
        <v>0</v>
      </c>
      <c r="BJ87" s="74">
        <v>0</v>
      </c>
      <c r="BK87" s="74">
        <f t="shared" ref="BK87:BK103" si="49">SUM(C87:BJ87)</f>
        <v>19343.845339453466</v>
      </c>
      <c r="BL87" s="74">
        <v>0</v>
      </c>
      <c r="BM87" s="74">
        <v>0</v>
      </c>
      <c r="BN87" s="74">
        <v>0</v>
      </c>
      <c r="BO87" s="74">
        <f t="shared" si="47"/>
        <v>0</v>
      </c>
      <c r="BP87" s="74">
        <f t="shared" si="39"/>
        <v>19343.845339453466</v>
      </c>
      <c r="BQ87" s="74">
        <v>0</v>
      </c>
      <c r="BR87" s="74">
        <v>0</v>
      </c>
      <c r="BS87" s="74">
        <f t="shared" si="43"/>
        <v>0</v>
      </c>
      <c r="BT87" s="74">
        <v>82.83214152670763</v>
      </c>
      <c r="BU87" s="74">
        <v>0</v>
      </c>
      <c r="BV87" s="74">
        <f t="shared" si="48"/>
        <v>82.83214152670763</v>
      </c>
      <c r="BW87" s="74">
        <f t="shared" si="40"/>
        <v>19426.677480980175</v>
      </c>
    </row>
    <row r="88" spans="1:75" ht="12.75" customHeight="1" x14ac:dyDescent="0.15">
      <c r="A88" s="6" t="s">
        <v>135</v>
      </c>
      <c r="B88" s="7" t="s">
        <v>136</v>
      </c>
      <c r="C88" s="74">
        <v>0</v>
      </c>
      <c r="D88" s="74">
        <v>0</v>
      </c>
      <c r="E88" s="74">
        <v>0</v>
      </c>
      <c r="F88" s="74">
        <v>0</v>
      </c>
      <c r="G88" s="74">
        <v>1197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0</v>
      </c>
      <c r="N88" s="74">
        <v>0</v>
      </c>
      <c r="O88" s="74">
        <v>0</v>
      </c>
      <c r="P88" s="74">
        <v>0</v>
      </c>
      <c r="Q88" s="74">
        <v>0</v>
      </c>
      <c r="R88" s="74">
        <v>0</v>
      </c>
      <c r="S88" s="74">
        <v>0</v>
      </c>
      <c r="T88" s="74">
        <v>0</v>
      </c>
      <c r="U88" s="74">
        <v>0</v>
      </c>
      <c r="V88" s="74">
        <v>0</v>
      </c>
      <c r="W88" s="74">
        <v>0</v>
      </c>
      <c r="X88" s="74">
        <v>0</v>
      </c>
      <c r="Y88" s="74">
        <v>0</v>
      </c>
      <c r="Z88" s="74">
        <v>0</v>
      </c>
      <c r="AA88" s="74">
        <v>0</v>
      </c>
      <c r="AB88" s="74">
        <v>0</v>
      </c>
      <c r="AC88" s="74">
        <v>0</v>
      </c>
      <c r="AD88" s="74">
        <v>0</v>
      </c>
      <c r="AE88" s="74">
        <v>0</v>
      </c>
      <c r="AF88" s="74">
        <v>0</v>
      </c>
      <c r="AG88" s="74">
        <v>0</v>
      </c>
      <c r="AH88" s="74">
        <v>0</v>
      </c>
      <c r="AI88" s="74">
        <v>0</v>
      </c>
      <c r="AJ88" s="74">
        <v>0</v>
      </c>
      <c r="AK88" s="74">
        <v>0</v>
      </c>
      <c r="AL88" s="74">
        <v>0</v>
      </c>
      <c r="AM88" s="74">
        <v>0</v>
      </c>
      <c r="AN88" s="74">
        <v>0</v>
      </c>
      <c r="AO88" s="74">
        <v>0</v>
      </c>
      <c r="AP88" s="74">
        <v>0</v>
      </c>
      <c r="AQ88" s="74">
        <v>0</v>
      </c>
      <c r="AR88" s="74">
        <v>0</v>
      </c>
      <c r="AS88" s="74">
        <v>0</v>
      </c>
      <c r="AT88" s="74">
        <v>0</v>
      </c>
      <c r="AU88" s="74">
        <v>0</v>
      </c>
      <c r="AV88" s="74">
        <v>0</v>
      </c>
      <c r="AW88" s="74">
        <v>0</v>
      </c>
      <c r="AX88" s="74">
        <v>0</v>
      </c>
      <c r="AY88" s="74">
        <v>0</v>
      </c>
      <c r="AZ88" s="74">
        <v>29717.4810352114</v>
      </c>
      <c r="BA88" s="74">
        <v>0</v>
      </c>
      <c r="BB88" s="74">
        <v>0</v>
      </c>
      <c r="BC88" s="74">
        <v>0</v>
      </c>
      <c r="BD88" s="74">
        <v>0</v>
      </c>
      <c r="BE88" s="74">
        <v>0</v>
      </c>
      <c r="BF88" s="74">
        <v>0</v>
      </c>
      <c r="BG88" s="74">
        <v>0</v>
      </c>
      <c r="BH88" s="74">
        <v>0</v>
      </c>
      <c r="BI88" s="74">
        <v>0</v>
      </c>
      <c r="BJ88" s="74">
        <v>0</v>
      </c>
      <c r="BK88" s="74">
        <f t="shared" si="49"/>
        <v>30914.4810352114</v>
      </c>
      <c r="BL88" s="74">
        <v>0</v>
      </c>
      <c r="BM88" s="74">
        <v>0</v>
      </c>
      <c r="BN88" s="74">
        <v>0</v>
      </c>
      <c r="BO88" s="74">
        <f t="shared" si="47"/>
        <v>0</v>
      </c>
      <c r="BP88" s="74">
        <f t="shared" si="39"/>
        <v>30914.4810352114</v>
      </c>
      <c r="BQ88" s="74">
        <v>0</v>
      </c>
      <c r="BR88" s="74">
        <v>0</v>
      </c>
      <c r="BS88" s="74">
        <f t="shared" si="43"/>
        <v>0</v>
      </c>
      <c r="BT88" s="74">
        <v>3806.7119135555799</v>
      </c>
      <c r="BU88" s="74">
        <v>0</v>
      </c>
      <c r="BV88" s="74">
        <f t="shared" si="48"/>
        <v>3806.7119135555799</v>
      </c>
      <c r="BW88" s="74">
        <f t="shared" si="40"/>
        <v>34721.192948766977</v>
      </c>
    </row>
    <row r="89" spans="1:75" ht="12.75" customHeight="1" x14ac:dyDescent="0.15">
      <c r="A89" s="6" t="s">
        <v>137</v>
      </c>
      <c r="B89" s="7" t="s">
        <v>138</v>
      </c>
      <c r="C89" s="74">
        <v>0</v>
      </c>
      <c r="D89" s="74">
        <v>0</v>
      </c>
      <c r="E89" s="74">
        <v>0</v>
      </c>
      <c r="F89" s="74">
        <v>0</v>
      </c>
      <c r="G89" s="74">
        <v>7.25469531625897</v>
      </c>
      <c r="H89" s="74">
        <v>0</v>
      </c>
      <c r="I89" s="74">
        <v>0</v>
      </c>
      <c r="J89" s="74">
        <v>1.4182818206073107</v>
      </c>
      <c r="K89" s="74">
        <v>37.92172694303742</v>
      </c>
      <c r="L89" s="74">
        <v>14.322167173378105</v>
      </c>
      <c r="M89" s="74">
        <v>61.942975909514203</v>
      </c>
      <c r="N89" s="74">
        <v>0</v>
      </c>
      <c r="O89" s="74">
        <v>1.6704778043801596</v>
      </c>
      <c r="P89" s="74">
        <v>0</v>
      </c>
      <c r="Q89" s="74">
        <v>0</v>
      </c>
      <c r="R89" s="74">
        <v>0</v>
      </c>
      <c r="S89" s="74">
        <v>2.051763935779111E-2</v>
      </c>
      <c r="T89" s="74">
        <v>0.89764672190336092</v>
      </c>
      <c r="U89" s="74">
        <v>1.3857955582908077</v>
      </c>
      <c r="V89" s="74">
        <v>2537.8956133035422</v>
      </c>
      <c r="W89" s="74">
        <v>0</v>
      </c>
      <c r="X89" s="74">
        <v>0</v>
      </c>
      <c r="Y89" s="74">
        <v>0.74034482016029579</v>
      </c>
      <c r="Z89" s="74">
        <v>11.177929089422701</v>
      </c>
      <c r="AA89" s="74">
        <v>0</v>
      </c>
      <c r="AB89" s="74">
        <v>115.48726019335911</v>
      </c>
      <c r="AC89" s="74">
        <v>0</v>
      </c>
      <c r="AD89" s="74">
        <v>0</v>
      </c>
      <c r="AE89" s="74">
        <v>2500</v>
      </c>
      <c r="AF89" s="74">
        <v>100</v>
      </c>
      <c r="AG89" s="74">
        <v>200</v>
      </c>
      <c r="AH89" s="74">
        <v>1000</v>
      </c>
      <c r="AI89" s="74">
        <v>3000</v>
      </c>
      <c r="AJ89" s="74">
        <v>0</v>
      </c>
      <c r="AK89" s="74">
        <v>400</v>
      </c>
      <c r="AL89" s="74">
        <v>0</v>
      </c>
      <c r="AM89" s="74">
        <v>0</v>
      </c>
      <c r="AN89" s="74">
        <v>0</v>
      </c>
      <c r="AO89" s="74">
        <v>0</v>
      </c>
      <c r="AP89" s="74">
        <v>0</v>
      </c>
      <c r="AQ89" s="74">
        <v>0</v>
      </c>
      <c r="AR89" s="74">
        <v>0</v>
      </c>
      <c r="AS89" s="74">
        <v>0</v>
      </c>
      <c r="AT89" s="74">
        <v>0</v>
      </c>
      <c r="AU89" s="74">
        <v>0</v>
      </c>
      <c r="AV89" s="74">
        <v>0</v>
      </c>
      <c r="AW89" s="74">
        <v>0</v>
      </c>
      <c r="AX89" s="74">
        <v>0</v>
      </c>
      <c r="AY89" s="74">
        <v>0</v>
      </c>
      <c r="AZ89" s="74">
        <v>2000</v>
      </c>
      <c r="BA89" s="74">
        <v>0</v>
      </c>
      <c r="BB89" s="74">
        <v>1000</v>
      </c>
      <c r="BC89" s="74">
        <v>500</v>
      </c>
      <c r="BD89" s="74">
        <v>200</v>
      </c>
      <c r="BE89" s="74">
        <v>0</v>
      </c>
      <c r="BF89" s="74">
        <v>0</v>
      </c>
      <c r="BG89" s="74">
        <v>0</v>
      </c>
      <c r="BH89" s="74">
        <v>0</v>
      </c>
      <c r="BI89" s="74">
        <v>0</v>
      </c>
      <c r="BJ89" s="74">
        <v>0</v>
      </c>
      <c r="BK89" s="74">
        <f t="shared" si="49"/>
        <v>13692.135432293213</v>
      </c>
      <c r="BL89" s="74">
        <v>0</v>
      </c>
      <c r="BM89" s="74">
        <v>0</v>
      </c>
      <c r="BN89" s="74">
        <v>0</v>
      </c>
      <c r="BO89" s="74">
        <f t="shared" si="47"/>
        <v>0</v>
      </c>
      <c r="BP89" s="74">
        <f t="shared" si="39"/>
        <v>13692.135432293213</v>
      </c>
      <c r="BQ89" s="74">
        <v>0</v>
      </c>
      <c r="BR89" s="74">
        <v>0</v>
      </c>
      <c r="BS89" s="74">
        <f t="shared" si="43"/>
        <v>0</v>
      </c>
      <c r="BT89" s="74">
        <v>235.24328193584967</v>
      </c>
      <c r="BU89" s="74">
        <v>0</v>
      </c>
      <c r="BV89" s="74">
        <f t="shared" si="48"/>
        <v>235.24328193584967</v>
      </c>
      <c r="BW89" s="74">
        <f t="shared" si="40"/>
        <v>13927.378714229062</v>
      </c>
    </row>
    <row r="90" spans="1:75" ht="12.75" customHeight="1" x14ac:dyDescent="0.15">
      <c r="A90" s="6" t="s">
        <v>139</v>
      </c>
      <c r="B90" s="7" t="s">
        <v>140</v>
      </c>
      <c r="C90" s="74">
        <v>0</v>
      </c>
      <c r="D90" s="74">
        <v>0</v>
      </c>
      <c r="E90" s="74">
        <v>0</v>
      </c>
      <c r="F90" s="74">
        <v>0</v>
      </c>
      <c r="G90" s="74">
        <v>4798.6367855893704</v>
      </c>
      <c r="H90" s="74">
        <v>0</v>
      </c>
      <c r="I90" s="74">
        <v>0</v>
      </c>
      <c r="J90" s="74">
        <v>213.21075918976615</v>
      </c>
      <c r="K90" s="74">
        <v>1209.9850360437351</v>
      </c>
      <c r="L90" s="74">
        <v>0</v>
      </c>
      <c r="M90" s="74">
        <v>50.013051272944601</v>
      </c>
      <c r="N90" s="74">
        <v>0</v>
      </c>
      <c r="O90" s="74">
        <v>4.1958572486682826</v>
      </c>
      <c r="P90" s="74">
        <v>0</v>
      </c>
      <c r="Q90" s="74">
        <v>0</v>
      </c>
      <c r="R90" s="74">
        <v>0</v>
      </c>
      <c r="S90" s="74">
        <v>0</v>
      </c>
      <c r="T90" s="74">
        <v>0</v>
      </c>
      <c r="U90" s="74">
        <v>3.2956458218451972</v>
      </c>
      <c r="V90" s="74">
        <v>16.689389814283253</v>
      </c>
      <c r="W90" s="74">
        <v>0.11199211482794315</v>
      </c>
      <c r="X90" s="74">
        <v>0</v>
      </c>
      <c r="Y90" s="74">
        <v>0</v>
      </c>
      <c r="Z90" s="74">
        <v>31.16543928284479</v>
      </c>
      <c r="AA90" s="74">
        <v>0</v>
      </c>
      <c r="AB90" s="74">
        <v>162.37574297591894</v>
      </c>
      <c r="AC90" s="74">
        <v>0</v>
      </c>
      <c r="AD90" s="74">
        <v>0</v>
      </c>
      <c r="AE90" s="74">
        <v>0</v>
      </c>
      <c r="AF90" s="74">
        <v>0</v>
      </c>
      <c r="AG90" s="74">
        <v>0</v>
      </c>
      <c r="AH90" s="74">
        <v>0</v>
      </c>
      <c r="AI90" s="74">
        <v>0</v>
      </c>
      <c r="AJ90" s="74">
        <v>0</v>
      </c>
      <c r="AK90" s="74">
        <v>0</v>
      </c>
      <c r="AL90" s="74">
        <v>0</v>
      </c>
      <c r="AM90" s="74">
        <v>0</v>
      </c>
      <c r="AN90" s="74">
        <v>0</v>
      </c>
      <c r="AO90" s="74">
        <v>0</v>
      </c>
      <c r="AP90" s="74">
        <v>0</v>
      </c>
      <c r="AQ90" s="74">
        <v>0</v>
      </c>
      <c r="AR90" s="74">
        <v>0</v>
      </c>
      <c r="AS90" s="74">
        <v>0</v>
      </c>
      <c r="AT90" s="74">
        <v>0</v>
      </c>
      <c r="AU90" s="74">
        <v>0</v>
      </c>
      <c r="AV90" s="74">
        <v>0</v>
      </c>
      <c r="AW90" s="74">
        <v>0</v>
      </c>
      <c r="AX90" s="74">
        <v>0</v>
      </c>
      <c r="AY90" s="74">
        <v>0</v>
      </c>
      <c r="AZ90" s="74">
        <v>0</v>
      </c>
      <c r="BA90" s="74">
        <v>0</v>
      </c>
      <c r="BB90" s="74">
        <v>0</v>
      </c>
      <c r="BC90" s="74">
        <v>0</v>
      </c>
      <c r="BD90" s="74">
        <v>0</v>
      </c>
      <c r="BE90" s="74">
        <v>0</v>
      </c>
      <c r="BF90" s="74">
        <v>0</v>
      </c>
      <c r="BG90" s="74">
        <v>0</v>
      </c>
      <c r="BH90" s="74">
        <v>0</v>
      </c>
      <c r="BI90" s="74">
        <v>0</v>
      </c>
      <c r="BJ90" s="74">
        <v>0</v>
      </c>
      <c r="BK90" s="74">
        <f t="shared" si="49"/>
        <v>6489.6796993542057</v>
      </c>
      <c r="BL90" s="74">
        <v>0</v>
      </c>
      <c r="BM90" s="74">
        <v>0</v>
      </c>
      <c r="BN90" s="74">
        <v>0</v>
      </c>
      <c r="BO90" s="74">
        <f t="shared" si="47"/>
        <v>0</v>
      </c>
      <c r="BP90" s="74">
        <f t="shared" si="39"/>
        <v>6489.6796993542057</v>
      </c>
      <c r="BQ90" s="74">
        <v>0</v>
      </c>
      <c r="BR90" s="74">
        <v>0</v>
      </c>
      <c r="BS90" s="74">
        <f t="shared" si="43"/>
        <v>0</v>
      </c>
      <c r="BT90" s="74">
        <v>198.79713966409832</v>
      </c>
      <c r="BU90" s="74">
        <v>0</v>
      </c>
      <c r="BV90" s="74">
        <f t="shared" si="48"/>
        <v>198.79713966409832</v>
      </c>
      <c r="BW90" s="74">
        <f t="shared" si="40"/>
        <v>6688.4768390183044</v>
      </c>
    </row>
    <row r="91" spans="1:75" ht="12.75" customHeight="1" x14ac:dyDescent="0.15">
      <c r="A91" s="6" t="s">
        <v>141</v>
      </c>
      <c r="B91" s="7" t="s">
        <v>142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  <c r="O91" s="74">
        <v>0</v>
      </c>
      <c r="P91" s="74">
        <v>0</v>
      </c>
      <c r="Q91" s="74">
        <v>0</v>
      </c>
      <c r="R91" s="74">
        <v>0</v>
      </c>
      <c r="S91" s="74">
        <v>21</v>
      </c>
      <c r="T91" s="74">
        <v>0</v>
      </c>
      <c r="U91" s="74">
        <v>0</v>
      </c>
      <c r="V91" s="74">
        <v>0</v>
      </c>
      <c r="W91" s="74">
        <v>0</v>
      </c>
      <c r="X91" s="74">
        <v>0</v>
      </c>
      <c r="Y91" s="74">
        <v>0</v>
      </c>
      <c r="Z91" s="74">
        <v>0</v>
      </c>
      <c r="AA91" s="74">
        <v>0</v>
      </c>
      <c r="AB91" s="74">
        <v>3938.5830000000001</v>
      </c>
      <c r="AC91" s="74">
        <v>0</v>
      </c>
      <c r="AD91" s="74">
        <v>0</v>
      </c>
      <c r="AE91" s="74">
        <v>0</v>
      </c>
      <c r="AF91" s="74">
        <v>0</v>
      </c>
      <c r="AG91" s="74">
        <v>0</v>
      </c>
      <c r="AH91" s="74">
        <v>0</v>
      </c>
      <c r="AI91" s="74">
        <v>0</v>
      </c>
      <c r="AJ91" s="74">
        <v>0</v>
      </c>
      <c r="AK91" s="74">
        <v>0</v>
      </c>
      <c r="AL91" s="74">
        <v>0</v>
      </c>
      <c r="AM91" s="74">
        <v>0</v>
      </c>
      <c r="AN91" s="74">
        <v>0</v>
      </c>
      <c r="AO91" s="74">
        <v>0</v>
      </c>
      <c r="AP91" s="74">
        <v>0</v>
      </c>
      <c r="AQ91" s="74">
        <v>0</v>
      </c>
      <c r="AR91" s="74">
        <v>0</v>
      </c>
      <c r="AS91" s="74">
        <v>0</v>
      </c>
      <c r="AT91" s="74">
        <v>0</v>
      </c>
      <c r="AU91" s="74">
        <v>0</v>
      </c>
      <c r="AV91" s="74">
        <v>0</v>
      </c>
      <c r="AW91" s="74">
        <v>0</v>
      </c>
      <c r="AX91" s="74">
        <v>0</v>
      </c>
      <c r="AY91" s="74">
        <v>0</v>
      </c>
      <c r="AZ91" s="74">
        <v>0</v>
      </c>
      <c r="BA91" s="74">
        <v>0</v>
      </c>
      <c r="BB91" s="74">
        <v>0</v>
      </c>
      <c r="BC91" s="74">
        <v>0</v>
      </c>
      <c r="BD91" s="74">
        <v>0</v>
      </c>
      <c r="BE91" s="74">
        <v>0</v>
      </c>
      <c r="BF91" s="74">
        <v>0</v>
      </c>
      <c r="BG91" s="74">
        <v>0</v>
      </c>
      <c r="BH91" s="74">
        <v>0</v>
      </c>
      <c r="BI91" s="74">
        <v>0</v>
      </c>
      <c r="BJ91" s="74">
        <v>0</v>
      </c>
      <c r="BK91" s="74">
        <f t="shared" si="49"/>
        <v>3959.5830000000001</v>
      </c>
      <c r="BL91" s="74">
        <v>0</v>
      </c>
      <c r="BM91" s="74">
        <v>0</v>
      </c>
      <c r="BN91" s="74">
        <v>0</v>
      </c>
      <c r="BO91" s="74">
        <f t="shared" si="47"/>
        <v>0</v>
      </c>
      <c r="BP91" s="74">
        <f t="shared" si="39"/>
        <v>3959.5830000000001</v>
      </c>
      <c r="BQ91" s="74">
        <v>0</v>
      </c>
      <c r="BR91" s="74">
        <v>0</v>
      </c>
      <c r="BS91" s="74">
        <f t="shared" si="43"/>
        <v>0</v>
      </c>
      <c r="BT91" s="74">
        <v>0</v>
      </c>
      <c r="BU91" s="74">
        <v>0</v>
      </c>
      <c r="BV91" s="74">
        <f t="shared" si="48"/>
        <v>0</v>
      </c>
      <c r="BW91" s="74">
        <f t="shared" si="40"/>
        <v>3959.5830000000001</v>
      </c>
    </row>
    <row r="92" spans="1:75" ht="12.75" customHeight="1" x14ac:dyDescent="0.15">
      <c r="A92" s="4" t="s">
        <v>143</v>
      </c>
      <c r="B92" s="5" t="s">
        <v>144</v>
      </c>
      <c r="C92" s="73">
        <f>C93+C94+C95+C96+C97+C98+C99+C100+C101</f>
        <v>0</v>
      </c>
      <c r="D92" s="73">
        <f t="shared" ref="D92:BJ92" si="50">D93+D94+D95+D96+D97+D98+D99+D100+D101</f>
        <v>0</v>
      </c>
      <c r="E92" s="73">
        <f t="shared" si="50"/>
        <v>0</v>
      </c>
      <c r="F92" s="73">
        <f t="shared" si="50"/>
        <v>0</v>
      </c>
      <c r="G92" s="73">
        <f t="shared" si="50"/>
        <v>0</v>
      </c>
      <c r="H92" s="73">
        <f t="shared" si="50"/>
        <v>0</v>
      </c>
      <c r="I92" s="73">
        <f t="shared" si="50"/>
        <v>0</v>
      </c>
      <c r="J92" s="73">
        <f t="shared" si="50"/>
        <v>0</v>
      </c>
      <c r="K92" s="73">
        <f t="shared" si="50"/>
        <v>0</v>
      </c>
      <c r="L92" s="73">
        <f t="shared" si="50"/>
        <v>0</v>
      </c>
      <c r="M92" s="73">
        <f t="shared" si="50"/>
        <v>0</v>
      </c>
      <c r="N92" s="73">
        <f t="shared" si="50"/>
        <v>200.018</v>
      </c>
      <c r="O92" s="73">
        <f t="shared" si="50"/>
        <v>740</v>
      </c>
      <c r="P92" s="73">
        <f t="shared" si="50"/>
        <v>0</v>
      </c>
      <c r="Q92" s="73">
        <f t="shared" si="50"/>
        <v>0</v>
      </c>
      <c r="R92" s="73">
        <f t="shared" si="50"/>
        <v>199.77497993141299</v>
      </c>
      <c r="S92" s="73">
        <f t="shared" si="50"/>
        <v>359.14289312148202</v>
      </c>
      <c r="T92" s="73">
        <f t="shared" si="50"/>
        <v>0</v>
      </c>
      <c r="U92" s="73">
        <f t="shared" si="50"/>
        <v>0</v>
      </c>
      <c r="V92" s="73">
        <f t="shared" si="50"/>
        <v>0</v>
      </c>
      <c r="W92" s="73">
        <f t="shared" si="50"/>
        <v>0</v>
      </c>
      <c r="X92" s="73">
        <f t="shared" si="50"/>
        <v>0</v>
      </c>
      <c r="Y92" s="73">
        <f t="shared" si="50"/>
        <v>0</v>
      </c>
      <c r="Z92" s="73">
        <f t="shared" si="50"/>
        <v>0</v>
      </c>
      <c r="AA92" s="73">
        <f t="shared" si="50"/>
        <v>0</v>
      </c>
      <c r="AB92" s="73">
        <f t="shared" si="50"/>
        <v>0</v>
      </c>
      <c r="AC92" s="73">
        <f t="shared" si="50"/>
        <v>0</v>
      </c>
      <c r="AD92" s="73">
        <f t="shared" si="50"/>
        <v>0</v>
      </c>
      <c r="AE92" s="73">
        <f t="shared" si="50"/>
        <v>8204</v>
      </c>
      <c r="AF92" s="73">
        <f t="shared" si="50"/>
        <v>0</v>
      </c>
      <c r="AG92" s="73">
        <f t="shared" si="50"/>
        <v>0</v>
      </c>
      <c r="AH92" s="73">
        <f t="shared" si="50"/>
        <v>0</v>
      </c>
      <c r="AI92" s="73">
        <f t="shared" si="50"/>
        <v>7149.817176741708</v>
      </c>
      <c r="AJ92" s="73">
        <f t="shared" si="50"/>
        <v>1000</v>
      </c>
      <c r="AK92" s="73">
        <f t="shared" si="50"/>
        <v>500</v>
      </c>
      <c r="AL92" s="73">
        <f t="shared" si="50"/>
        <v>5.7226421160678722</v>
      </c>
      <c r="AM92" s="73">
        <f t="shared" si="50"/>
        <v>1031.4972133822994</v>
      </c>
      <c r="AN92" s="73">
        <f t="shared" si="50"/>
        <v>559.33747721347402</v>
      </c>
      <c r="AO92" s="73">
        <f t="shared" si="50"/>
        <v>77.676890606207593</v>
      </c>
      <c r="AP92" s="73">
        <f t="shared" si="50"/>
        <v>0</v>
      </c>
      <c r="AQ92" s="73">
        <f t="shared" si="50"/>
        <v>0</v>
      </c>
      <c r="AR92" s="73">
        <f t="shared" si="50"/>
        <v>0</v>
      </c>
      <c r="AS92" s="73">
        <f t="shared" si="50"/>
        <v>0</v>
      </c>
      <c r="AT92" s="73">
        <f t="shared" si="50"/>
        <v>0</v>
      </c>
      <c r="AU92" s="73">
        <f t="shared" si="50"/>
        <v>0</v>
      </c>
      <c r="AV92" s="73">
        <f t="shared" si="50"/>
        <v>145</v>
      </c>
      <c r="AW92" s="73">
        <f t="shared" si="50"/>
        <v>33</v>
      </c>
      <c r="AX92" s="73">
        <f t="shared" si="50"/>
        <v>0</v>
      </c>
      <c r="AY92" s="73">
        <f t="shared" si="50"/>
        <v>0</v>
      </c>
      <c r="AZ92" s="73">
        <f t="shared" si="50"/>
        <v>1000</v>
      </c>
      <c r="BA92" s="73">
        <f t="shared" si="50"/>
        <v>0</v>
      </c>
      <c r="BB92" s="73">
        <f t="shared" si="50"/>
        <v>0</v>
      </c>
      <c r="BC92" s="73">
        <f t="shared" si="50"/>
        <v>0</v>
      </c>
      <c r="BD92" s="73">
        <f t="shared" si="50"/>
        <v>0</v>
      </c>
      <c r="BE92" s="73">
        <f t="shared" si="50"/>
        <v>0</v>
      </c>
      <c r="BF92" s="73">
        <f t="shared" si="50"/>
        <v>0</v>
      </c>
      <c r="BG92" s="73">
        <f t="shared" si="50"/>
        <v>33070</v>
      </c>
      <c r="BH92" s="73">
        <f t="shared" si="50"/>
        <v>92498</v>
      </c>
      <c r="BI92" s="73">
        <f t="shared" si="50"/>
        <v>23251</v>
      </c>
      <c r="BJ92" s="73">
        <f t="shared" si="50"/>
        <v>61546</v>
      </c>
      <c r="BK92" s="73">
        <f t="shared" si="49"/>
        <v>231569.98727311264</v>
      </c>
      <c r="BL92" s="73">
        <v>0</v>
      </c>
      <c r="BM92" s="73">
        <v>2541.83</v>
      </c>
      <c r="BN92" s="73">
        <v>0</v>
      </c>
      <c r="BO92" s="73">
        <f t="shared" si="47"/>
        <v>2541.83</v>
      </c>
      <c r="BP92" s="73">
        <f t="shared" si="39"/>
        <v>234111.81727311263</v>
      </c>
      <c r="BQ92" s="73">
        <f t="shared" ref="BQ92:BW92" si="51">SUM(BQ93:BQ101)</f>
        <v>0</v>
      </c>
      <c r="BR92" s="73">
        <f t="shared" si="51"/>
        <v>0</v>
      </c>
      <c r="BS92" s="73">
        <f t="shared" si="51"/>
        <v>0</v>
      </c>
      <c r="BT92" s="73">
        <f t="shared" si="51"/>
        <v>1628.0126186940063</v>
      </c>
      <c r="BU92" s="73">
        <f t="shared" si="51"/>
        <v>174.72</v>
      </c>
      <c r="BV92" s="73">
        <f t="shared" si="51"/>
        <v>1453.292618694006</v>
      </c>
      <c r="BW92" s="73">
        <f t="shared" si="51"/>
        <v>235565.10989180667</v>
      </c>
    </row>
    <row r="93" spans="1:75" ht="12.75" customHeight="1" x14ac:dyDescent="0.15">
      <c r="A93" s="6" t="s">
        <v>145</v>
      </c>
      <c r="B93" s="7" t="s">
        <v>146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  <c r="O93" s="74">
        <v>0</v>
      </c>
      <c r="P93" s="74">
        <v>0</v>
      </c>
      <c r="Q93" s="74">
        <v>0</v>
      </c>
      <c r="R93" s="74">
        <v>0</v>
      </c>
      <c r="S93" s="74">
        <v>0</v>
      </c>
      <c r="T93" s="74">
        <v>0</v>
      </c>
      <c r="U93" s="74">
        <v>0</v>
      </c>
      <c r="V93" s="74">
        <v>0</v>
      </c>
      <c r="W93" s="74">
        <v>0</v>
      </c>
      <c r="X93" s="74">
        <v>0</v>
      </c>
      <c r="Y93" s="74">
        <v>0</v>
      </c>
      <c r="Z93" s="74">
        <v>0</v>
      </c>
      <c r="AA93" s="74">
        <v>0</v>
      </c>
      <c r="AB93" s="74">
        <v>0</v>
      </c>
      <c r="AC93" s="74">
        <v>0</v>
      </c>
      <c r="AD93" s="74">
        <v>0</v>
      </c>
      <c r="AE93" s="74">
        <v>0</v>
      </c>
      <c r="AF93" s="74">
        <v>0</v>
      </c>
      <c r="AG93" s="74">
        <v>0</v>
      </c>
      <c r="AH93" s="74">
        <v>0</v>
      </c>
      <c r="AI93" s="74">
        <v>0</v>
      </c>
      <c r="AJ93" s="74">
        <v>0</v>
      </c>
      <c r="AK93" s="74">
        <v>0</v>
      </c>
      <c r="AL93" s="74">
        <v>0</v>
      </c>
      <c r="AM93" s="74">
        <v>0</v>
      </c>
      <c r="AN93" s="74">
        <v>0</v>
      </c>
      <c r="AO93" s="74">
        <v>0</v>
      </c>
      <c r="AP93" s="74">
        <v>0</v>
      </c>
      <c r="AQ93" s="74">
        <v>0</v>
      </c>
      <c r="AR93" s="74">
        <v>0</v>
      </c>
      <c r="AS93" s="74">
        <v>0</v>
      </c>
      <c r="AT93" s="74">
        <v>0</v>
      </c>
      <c r="AU93" s="74">
        <v>0</v>
      </c>
      <c r="AV93" s="74">
        <v>0</v>
      </c>
      <c r="AW93" s="74">
        <v>0</v>
      </c>
      <c r="AX93" s="74">
        <v>0</v>
      </c>
      <c r="AY93" s="74">
        <v>0</v>
      </c>
      <c r="AZ93" s="74">
        <v>0</v>
      </c>
      <c r="BA93" s="74">
        <v>0</v>
      </c>
      <c r="BB93" s="74">
        <v>0</v>
      </c>
      <c r="BC93" s="74">
        <v>0</v>
      </c>
      <c r="BD93" s="74">
        <v>0</v>
      </c>
      <c r="BE93" s="74">
        <v>0</v>
      </c>
      <c r="BF93" s="74">
        <v>0</v>
      </c>
      <c r="BG93" s="74">
        <v>30070</v>
      </c>
      <c r="BH93" s="74">
        <v>0</v>
      </c>
      <c r="BI93" s="74">
        <v>0</v>
      </c>
      <c r="BJ93" s="74">
        <v>30796.5</v>
      </c>
      <c r="BK93" s="74">
        <f t="shared" si="49"/>
        <v>60866.5</v>
      </c>
      <c r="BL93" s="74">
        <v>0</v>
      </c>
      <c r="BM93" s="74">
        <v>1154.5999999999999</v>
      </c>
      <c r="BN93" s="74">
        <v>0</v>
      </c>
      <c r="BO93" s="74">
        <f t="shared" si="47"/>
        <v>1154.5999999999999</v>
      </c>
      <c r="BP93" s="74">
        <f t="shared" si="39"/>
        <v>62021.1</v>
      </c>
      <c r="BQ93" s="74">
        <v>0</v>
      </c>
      <c r="BR93" s="74">
        <v>0</v>
      </c>
      <c r="BS93" s="74">
        <f t="shared" si="43"/>
        <v>0</v>
      </c>
      <c r="BT93" s="74">
        <v>0</v>
      </c>
      <c r="BU93" s="74">
        <v>0</v>
      </c>
      <c r="BV93" s="74">
        <f>BT93-BU93</f>
        <v>0</v>
      </c>
      <c r="BW93" s="74">
        <f t="shared" si="40"/>
        <v>62021.1</v>
      </c>
    </row>
    <row r="94" spans="1:75" ht="12.75" customHeight="1" x14ac:dyDescent="0.15">
      <c r="A94" s="6" t="s">
        <v>147</v>
      </c>
      <c r="B94" s="7" t="s">
        <v>148</v>
      </c>
      <c r="C94" s="74">
        <v>0</v>
      </c>
      <c r="D94" s="74">
        <v>0</v>
      </c>
      <c r="E94" s="74">
        <v>0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4">
        <v>200.018</v>
      </c>
      <c r="O94" s="74">
        <v>240</v>
      </c>
      <c r="P94" s="74">
        <v>0</v>
      </c>
      <c r="Q94" s="74">
        <v>0</v>
      </c>
      <c r="R94" s="74">
        <v>0</v>
      </c>
      <c r="S94" s="74">
        <v>0</v>
      </c>
      <c r="T94" s="74">
        <v>0</v>
      </c>
      <c r="U94" s="74">
        <v>0</v>
      </c>
      <c r="V94" s="74">
        <v>0</v>
      </c>
      <c r="W94" s="74">
        <v>0</v>
      </c>
      <c r="X94" s="74">
        <v>0</v>
      </c>
      <c r="Y94" s="74">
        <v>0</v>
      </c>
      <c r="Z94" s="74">
        <v>0</v>
      </c>
      <c r="AA94" s="74">
        <v>0</v>
      </c>
      <c r="AB94" s="74">
        <v>0</v>
      </c>
      <c r="AC94" s="74">
        <v>0</v>
      </c>
      <c r="AD94" s="74">
        <v>0</v>
      </c>
      <c r="AE94" s="74">
        <v>0</v>
      </c>
      <c r="AF94" s="74">
        <v>0</v>
      </c>
      <c r="AG94" s="74">
        <v>0</v>
      </c>
      <c r="AH94" s="74">
        <v>0</v>
      </c>
      <c r="AI94" s="74">
        <v>0</v>
      </c>
      <c r="AJ94" s="74">
        <v>0</v>
      </c>
      <c r="AK94" s="74">
        <v>500</v>
      </c>
      <c r="AL94" s="74">
        <v>0</v>
      </c>
      <c r="AM94" s="74">
        <v>0</v>
      </c>
      <c r="AN94" s="74">
        <v>0</v>
      </c>
      <c r="AO94" s="74">
        <v>0</v>
      </c>
      <c r="AP94" s="74">
        <v>0</v>
      </c>
      <c r="AQ94" s="74">
        <v>0</v>
      </c>
      <c r="AR94" s="74">
        <v>0</v>
      </c>
      <c r="AS94" s="74">
        <v>0</v>
      </c>
      <c r="AT94" s="74">
        <v>0</v>
      </c>
      <c r="AU94" s="74">
        <v>0</v>
      </c>
      <c r="AV94" s="74">
        <v>0</v>
      </c>
      <c r="AW94" s="74">
        <v>0</v>
      </c>
      <c r="AX94" s="74">
        <v>0</v>
      </c>
      <c r="AY94" s="74">
        <v>0</v>
      </c>
      <c r="AZ94" s="74">
        <v>1000</v>
      </c>
      <c r="BA94" s="74">
        <v>0</v>
      </c>
      <c r="BB94" s="74">
        <v>0</v>
      </c>
      <c r="BC94" s="74">
        <v>0</v>
      </c>
      <c r="BD94" s="74">
        <v>0</v>
      </c>
      <c r="BE94" s="74">
        <v>0</v>
      </c>
      <c r="BF94" s="74">
        <v>0</v>
      </c>
      <c r="BG94" s="74">
        <v>500</v>
      </c>
      <c r="BH94" s="74">
        <v>92498</v>
      </c>
      <c r="BI94" s="74">
        <v>180</v>
      </c>
      <c r="BJ94" s="74">
        <v>0</v>
      </c>
      <c r="BK94" s="74">
        <f t="shared" si="49"/>
        <v>95118.017999999996</v>
      </c>
      <c r="BL94" s="74">
        <v>0</v>
      </c>
      <c r="BM94" s="74">
        <v>0</v>
      </c>
      <c r="BN94" s="74">
        <v>0</v>
      </c>
      <c r="BO94" s="74">
        <f t="shared" si="47"/>
        <v>0</v>
      </c>
      <c r="BP94" s="74">
        <f t="shared" si="39"/>
        <v>95118.017999999996</v>
      </c>
      <c r="BQ94" s="74">
        <v>0</v>
      </c>
      <c r="BR94" s="74">
        <v>0</v>
      </c>
      <c r="BS94" s="74">
        <f t="shared" si="43"/>
        <v>0</v>
      </c>
      <c r="BT94" s="74">
        <v>0</v>
      </c>
      <c r="BU94" s="74">
        <v>0</v>
      </c>
      <c r="BV94" s="74">
        <f t="shared" ref="BV94:BV101" si="52">BT94-BU94</f>
        <v>0</v>
      </c>
      <c r="BW94" s="74">
        <f t="shared" si="40"/>
        <v>95118.017999999996</v>
      </c>
    </row>
    <row r="95" spans="1:75" ht="12.75" customHeight="1" x14ac:dyDescent="0.15">
      <c r="A95" s="6" t="s">
        <v>149</v>
      </c>
      <c r="B95" s="7" t="s">
        <v>150</v>
      </c>
      <c r="C95" s="74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199.77497993141299</v>
      </c>
      <c r="S95" s="74">
        <v>359.14289312148202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  <c r="Y95" s="74">
        <v>0</v>
      </c>
      <c r="Z95" s="74">
        <v>0</v>
      </c>
      <c r="AA95" s="74">
        <v>0</v>
      </c>
      <c r="AB95" s="74">
        <v>0</v>
      </c>
      <c r="AC95" s="74">
        <v>0</v>
      </c>
      <c r="AD95" s="74">
        <v>0</v>
      </c>
      <c r="AE95" s="74">
        <v>0</v>
      </c>
      <c r="AF95" s="74">
        <v>0</v>
      </c>
      <c r="AG95" s="74">
        <v>0</v>
      </c>
      <c r="AH95" s="74">
        <v>0</v>
      </c>
      <c r="AI95" s="74">
        <v>0</v>
      </c>
      <c r="AJ95" s="74">
        <v>0</v>
      </c>
      <c r="AK95" s="74">
        <v>0</v>
      </c>
      <c r="AL95" s="74">
        <v>0</v>
      </c>
      <c r="AM95" s="74">
        <v>8.9030549047979513</v>
      </c>
      <c r="AN95" s="74">
        <v>4.827751549239605</v>
      </c>
      <c r="AO95" s="74">
        <v>0</v>
      </c>
      <c r="AP95" s="74">
        <v>0</v>
      </c>
      <c r="AQ95" s="74">
        <v>0</v>
      </c>
      <c r="AR95" s="74">
        <v>0</v>
      </c>
      <c r="AS95" s="74">
        <v>0</v>
      </c>
      <c r="AT95" s="74">
        <v>0</v>
      </c>
      <c r="AU95" s="74">
        <v>0</v>
      </c>
      <c r="AV95" s="74">
        <v>0</v>
      </c>
      <c r="AW95" s="74">
        <v>0</v>
      </c>
      <c r="AX95" s="74">
        <v>0</v>
      </c>
      <c r="AY95" s="74">
        <v>0</v>
      </c>
      <c r="AZ95" s="74">
        <v>0</v>
      </c>
      <c r="BA95" s="74">
        <v>0</v>
      </c>
      <c r="BB95" s="74">
        <v>0</v>
      </c>
      <c r="BC95" s="74">
        <v>0</v>
      </c>
      <c r="BD95" s="74">
        <v>0</v>
      </c>
      <c r="BE95" s="74">
        <v>0</v>
      </c>
      <c r="BF95" s="74">
        <v>0</v>
      </c>
      <c r="BG95" s="74">
        <v>500</v>
      </c>
      <c r="BH95" s="74">
        <v>0</v>
      </c>
      <c r="BI95" s="74">
        <v>23065</v>
      </c>
      <c r="BJ95" s="74">
        <v>5500</v>
      </c>
      <c r="BK95" s="74">
        <f t="shared" si="49"/>
        <v>29637.648679506932</v>
      </c>
      <c r="BL95" s="74">
        <v>0</v>
      </c>
      <c r="BM95" s="74">
        <v>0</v>
      </c>
      <c r="BN95" s="74">
        <v>0</v>
      </c>
      <c r="BO95" s="74">
        <f t="shared" si="47"/>
        <v>0</v>
      </c>
      <c r="BP95" s="74">
        <f t="shared" si="39"/>
        <v>29637.648679506932</v>
      </c>
      <c r="BQ95" s="74">
        <v>0</v>
      </c>
      <c r="BR95" s="74">
        <v>0</v>
      </c>
      <c r="BS95" s="74">
        <f t="shared" si="43"/>
        <v>0</v>
      </c>
      <c r="BT95" s="74">
        <v>482.7202085180619</v>
      </c>
      <c r="BU95" s="74">
        <v>0</v>
      </c>
      <c r="BV95" s="74">
        <f t="shared" si="52"/>
        <v>482.7202085180619</v>
      </c>
      <c r="BW95" s="74">
        <f t="shared" si="40"/>
        <v>30120.368888024994</v>
      </c>
    </row>
    <row r="96" spans="1:75" ht="12.75" customHeight="1" x14ac:dyDescent="0.15">
      <c r="A96" s="6" t="s">
        <v>151</v>
      </c>
      <c r="B96" s="7" t="s">
        <v>152</v>
      </c>
      <c r="C96" s="74">
        <v>0</v>
      </c>
      <c r="D96" s="74">
        <v>0</v>
      </c>
      <c r="E96" s="74">
        <v>0</v>
      </c>
      <c r="F96" s="74">
        <v>0</v>
      </c>
      <c r="G96" s="74">
        <v>0</v>
      </c>
      <c r="H96" s="74">
        <v>0</v>
      </c>
      <c r="I96" s="74">
        <v>0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74">
        <v>0</v>
      </c>
      <c r="T96" s="74">
        <v>0</v>
      </c>
      <c r="U96" s="74">
        <v>0</v>
      </c>
      <c r="V96" s="74">
        <v>0</v>
      </c>
      <c r="W96" s="74">
        <v>0</v>
      </c>
      <c r="X96" s="74">
        <v>0</v>
      </c>
      <c r="Y96" s="74">
        <v>0</v>
      </c>
      <c r="Z96" s="74">
        <v>0</v>
      </c>
      <c r="AA96" s="74">
        <v>0</v>
      </c>
      <c r="AB96" s="74">
        <v>0</v>
      </c>
      <c r="AC96" s="74">
        <v>0</v>
      </c>
      <c r="AD96" s="74">
        <v>0</v>
      </c>
      <c r="AE96" s="74">
        <v>0</v>
      </c>
      <c r="AF96" s="74">
        <v>0</v>
      </c>
      <c r="AG96" s="74">
        <v>0</v>
      </c>
      <c r="AH96" s="74">
        <v>0</v>
      </c>
      <c r="AI96" s="74">
        <v>0</v>
      </c>
      <c r="AJ96" s="74">
        <v>0</v>
      </c>
      <c r="AK96" s="74">
        <v>0</v>
      </c>
      <c r="AL96" s="74">
        <v>0</v>
      </c>
      <c r="AM96" s="74">
        <v>0</v>
      </c>
      <c r="AN96" s="74">
        <v>0</v>
      </c>
      <c r="AO96" s="74">
        <v>0</v>
      </c>
      <c r="AP96" s="74">
        <v>0</v>
      </c>
      <c r="AQ96" s="74">
        <v>0</v>
      </c>
      <c r="AR96" s="74">
        <v>0</v>
      </c>
      <c r="AS96" s="74">
        <v>0</v>
      </c>
      <c r="AT96" s="74">
        <v>0</v>
      </c>
      <c r="AU96" s="74">
        <v>0</v>
      </c>
      <c r="AV96" s="74">
        <v>0</v>
      </c>
      <c r="AW96" s="74">
        <v>0</v>
      </c>
      <c r="AX96" s="74">
        <v>0</v>
      </c>
      <c r="AY96" s="74">
        <v>0</v>
      </c>
      <c r="AZ96" s="74">
        <v>0</v>
      </c>
      <c r="BA96" s="74">
        <v>0</v>
      </c>
      <c r="BB96" s="74">
        <v>0</v>
      </c>
      <c r="BC96" s="74">
        <v>0</v>
      </c>
      <c r="BD96" s="74">
        <v>0</v>
      </c>
      <c r="BE96" s="74">
        <v>0</v>
      </c>
      <c r="BF96" s="74">
        <v>0</v>
      </c>
      <c r="BG96" s="74">
        <v>0</v>
      </c>
      <c r="BH96" s="74">
        <v>0</v>
      </c>
      <c r="BI96" s="74">
        <v>0</v>
      </c>
      <c r="BJ96" s="74">
        <v>500</v>
      </c>
      <c r="BK96" s="74">
        <f t="shared" si="49"/>
        <v>500</v>
      </c>
      <c r="BL96" s="74">
        <v>0</v>
      </c>
      <c r="BM96" s="74">
        <v>0</v>
      </c>
      <c r="BN96" s="74">
        <v>0</v>
      </c>
      <c r="BO96" s="74">
        <f t="shared" si="47"/>
        <v>0</v>
      </c>
      <c r="BP96" s="74">
        <f t="shared" si="39"/>
        <v>500</v>
      </c>
      <c r="BQ96" s="74">
        <v>0</v>
      </c>
      <c r="BR96" s="74">
        <v>0</v>
      </c>
      <c r="BS96" s="74">
        <f t="shared" si="43"/>
        <v>0</v>
      </c>
      <c r="BT96" s="74">
        <v>0</v>
      </c>
      <c r="BU96" s="74">
        <v>0</v>
      </c>
      <c r="BV96" s="74">
        <f t="shared" si="52"/>
        <v>0</v>
      </c>
      <c r="BW96" s="74">
        <f t="shared" si="40"/>
        <v>500</v>
      </c>
    </row>
    <row r="97" spans="1:75" ht="12.75" customHeight="1" x14ac:dyDescent="0.15">
      <c r="A97" s="6" t="s">
        <v>153</v>
      </c>
      <c r="B97" s="7" t="s">
        <v>154</v>
      </c>
      <c r="C97" s="74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  <c r="S97" s="74">
        <v>0</v>
      </c>
      <c r="T97" s="74">
        <v>0</v>
      </c>
      <c r="U97" s="74">
        <v>0</v>
      </c>
      <c r="V97" s="74">
        <v>0</v>
      </c>
      <c r="W97" s="74">
        <v>0</v>
      </c>
      <c r="X97" s="74">
        <v>0</v>
      </c>
      <c r="Y97" s="74">
        <v>0</v>
      </c>
      <c r="Z97" s="74">
        <v>0</v>
      </c>
      <c r="AA97" s="74">
        <v>0</v>
      </c>
      <c r="AB97" s="74">
        <v>0</v>
      </c>
      <c r="AC97" s="74">
        <v>0</v>
      </c>
      <c r="AD97" s="74">
        <v>0</v>
      </c>
      <c r="AE97" s="74">
        <v>0</v>
      </c>
      <c r="AF97" s="74">
        <v>0</v>
      </c>
      <c r="AG97" s="74">
        <v>0</v>
      </c>
      <c r="AH97" s="74">
        <v>0</v>
      </c>
      <c r="AI97" s="74">
        <v>0</v>
      </c>
      <c r="AJ97" s="74">
        <v>0</v>
      </c>
      <c r="AK97" s="74">
        <v>0</v>
      </c>
      <c r="AL97" s="74">
        <v>0</v>
      </c>
      <c r="AM97" s="74">
        <v>0</v>
      </c>
      <c r="AN97" s="74">
        <v>0</v>
      </c>
      <c r="AO97" s="74">
        <v>0</v>
      </c>
      <c r="AP97" s="74">
        <v>0</v>
      </c>
      <c r="AQ97" s="74">
        <v>0</v>
      </c>
      <c r="AR97" s="74">
        <v>0</v>
      </c>
      <c r="AS97" s="74">
        <v>0</v>
      </c>
      <c r="AT97" s="74">
        <v>0</v>
      </c>
      <c r="AU97" s="74">
        <v>0</v>
      </c>
      <c r="AV97" s="74">
        <v>0</v>
      </c>
      <c r="AW97" s="74">
        <v>0</v>
      </c>
      <c r="AX97" s="74">
        <v>0</v>
      </c>
      <c r="AY97" s="74">
        <v>0</v>
      </c>
      <c r="AZ97" s="74">
        <v>0</v>
      </c>
      <c r="BA97" s="74">
        <v>0</v>
      </c>
      <c r="BB97" s="74">
        <v>0</v>
      </c>
      <c r="BC97" s="74">
        <v>0</v>
      </c>
      <c r="BD97" s="74">
        <v>0</v>
      </c>
      <c r="BE97" s="74">
        <v>0</v>
      </c>
      <c r="BF97" s="74">
        <v>0</v>
      </c>
      <c r="BG97" s="74">
        <v>0</v>
      </c>
      <c r="BH97" s="74">
        <v>0</v>
      </c>
      <c r="BI97" s="74">
        <v>0</v>
      </c>
      <c r="BJ97" s="74">
        <v>233.5</v>
      </c>
      <c r="BK97" s="74">
        <f t="shared" si="49"/>
        <v>233.5</v>
      </c>
      <c r="BL97" s="74">
        <v>0</v>
      </c>
      <c r="BM97" s="74">
        <v>0</v>
      </c>
      <c r="BN97" s="74">
        <v>0</v>
      </c>
      <c r="BO97" s="74">
        <f t="shared" si="47"/>
        <v>0</v>
      </c>
      <c r="BP97" s="74">
        <f t="shared" si="39"/>
        <v>233.5</v>
      </c>
      <c r="BQ97" s="74">
        <v>0</v>
      </c>
      <c r="BR97" s="74">
        <v>0</v>
      </c>
      <c r="BS97" s="74">
        <f t="shared" si="43"/>
        <v>0</v>
      </c>
      <c r="BT97" s="74">
        <v>0</v>
      </c>
      <c r="BU97" s="74">
        <v>0</v>
      </c>
      <c r="BV97" s="74">
        <f t="shared" si="52"/>
        <v>0</v>
      </c>
      <c r="BW97" s="74">
        <f t="shared" si="40"/>
        <v>233.5</v>
      </c>
    </row>
    <row r="98" spans="1:75" ht="12.75" customHeight="1" x14ac:dyDescent="0.15">
      <c r="A98" s="6" t="s">
        <v>155</v>
      </c>
      <c r="B98" s="7" t="s">
        <v>156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0</v>
      </c>
      <c r="T98" s="74">
        <v>0</v>
      </c>
      <c r="U98" s="74">
        <v>0</v>
      </c>
      <c r="V98" s="74">
        <v>0</v>
      </c>
      <c r="W98" s="74">
        <v>0</v>
      </c>
      <c r="X98" s="74">
        <v>0</v>
      </c>
      <c r="Y98" s="74">
        <v>0</v>
      </c>
      <c r="Z98" s="74">
        <v>0</v>
      </c>
      <c r="AA98" s="74">
        <v>0</v>
      </c>
      <c r="AB98" s="74">
        <v>0</v>
      </c>
      <c r="AC98" s="74">
        <v>0</v>
      </c>
      <c r="AD98" s="74">
        <v>0</v>
      </c>
      <c r="AE98" s="74">
        <v>0</v>
      </c>
      <c r="AF98" s="74">
        <v>0</v>
      </c>
      <c r="AG98" s="74">
        <v>0</v>
      </c>
      <c r="AH98" s="74">
        <v>0</v>
      </c>
      <c r="AI98" s="74">
        <v>0</v>
      </c>
      <c r="AJ98" s="74">
        <v>0</v>
      </c>
      <c r="AK98" s="74">
        <v>0</v>
      </c>
      <c r="AL98" s="74">
        <v>0</v>
      </c>
      <c r="AM98" s="74">
        <v>1022.5941584775015</v>
      </c>
      <c r="AN98" s="74">
        <v>554.50972566423445</v>
      </c>
      <c r="AO98" s="74">
        <v>0</v>
      </c>
      <c r="AP98" s="74">
        <v>0</v>
      </c>
      <c r="AQ98" s="74">
        <v>0</v>
      </c>
      <c r="AR98" s="74">
        <v>0</v>
      </c>
      <c r="AS98" s="74">
        <v>0</v>
      </c>
      <c r="AT98" s="74">
        <v>0</v>
      </c>
      <c r="AU98" s="74">
        <v>0</v>
      </c>
      <c r="AV98" s="74">
        <v>0</v>
      </c>
      <c r="AW98" s="74">
        <v>0</v>
      </c>
      <c r="AX98" s="74">
        <v>0</v>
      </c>
      <c r="AY98" s="74">
        <v>0</v>
      </c>
      <c r="AZ98" s="74">
        <v>0</v>
      </c>
      <c r="BA98" s="74">
        <v>0</v>
      </c>
      <c r="BB98" s="74">
        <v>0</v>
      </c>
      <c r="BC98" s="74">
        <v>0</v>
      </c>
      <c r="BD98" s="74">
        <v>0</v>
      </c>
      <c r="BE98" s="74">
        <v>0</v>
      </c>
      <c r="BF98" s="74">
        <v>0</v>
      </c>
      <c r="BG98" s="74">
        <v>0</v>
      </c>
      <c r="BH98" s="74">
        <v>0</v>
      </c>
      <c r="BI98" s="74">
        <v>0</v>
      </c>
      <c r="BJ98" s="74">
        <v>6884</v>
      </c>
      <c r="BK98" s="74">
        <f t="shared" si="49"/>
        <v>8461.1038841417358</v>
      </c>
      <c r="BL98" s="74">
        <v>0</v>
      </c>
      <c r="BM98" s="74">
        <v>0</v>
      </c>
      <c r="BN98" s="74">
        <v>0</v>
      </c>
      <c r="BO98" s="74">
        <f t="shared" si="47"/>
        <v>0</v>
      </c>
      <c r="BP98" s="74">
        <f t="shared" si="39"/>
        <v>8461.1038841417358</v>
      </c>
      <c r="BQ98" s="74">
        <v>0</v>
      </c>
      <c r="BR98" s="74">
        <v>0</v>
      </c>
      <c r="BS98" s="74">
        <f t="shared" si="43"/>
        <v>0</v>
      </c>
      <c r="BT98" s="74">
        <v>0</v>
      </c>
      <c r="BU98" s="74">
        <v>174.72</v>
      </c>
      <c r="BV98" s="74">
        <f t="shared" si="52"/>
        <v>-174.72</v>
      </c>
      <c r="BW98" s="74">
        <f t="shared" si="40"/>
        <v>8286.3838841417364</v>
      </c>
    </row>
    <row r="99" spans="1:75" ht="12.75" customHeight="1" x14ac:dyDescent="0.15">
      <c r="A99" s="6" t="s">
        <v>157</v>
      </c>
      <c r="B99" s="7" t="s">
        <v>158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500</v>
      </c>
      <c r="P99" s="74">
        <v>0</v>
      </c>
      <c r="Q99" s="74">
        <v>0</v>
      </c>
      <c r="R99" s="74">
        <v>0</v>
      </c>
      <c r="S99" s="74">
        <v>0</v>
      </c>
      <c r="T99" s="74">
        <v>0</v>
      </c>
      <c r="U99" s="74">
        <v>0</v>
      </c>
      <c r="V99" s="74">
        <v>0</v>
      </c>
      <c r="W99" s="74">
        <v>0</v>
      </c>
      <c r="X99" s="74">
        <v>0</v>
      </c>
      <c r="Y99" s="74">
        <v>0</v>
      </c>
      <c r="Z99" s="74">
        <v>0</v>
      </c>
      <c r="AA99" s="74">
        <v>0</v>
      </c>
      <c r="AB99" s="74">
        <v>0</v>
      </c>
      <c r="AC99" s="74">
        <v>0</v>
      </c>
      <c r="AD99" s="74">
        <v>0</v>
      </c>
      <c r="AE99" s="74">
        <v>8204</v>
      </c>
      <c r="AF99" s="74">
        <v>0</v>
      </c>
      <c r="AG99" s="74">
        <v>0</v>
      </c>
      <c r="AH99" s="74">
        <v>0</v>
      </c>
      <c r="AI99" s="74">
        <v>7147.7591035141886</v>
      </c>
      <c r="AJ99" s="74">
        <v>1000</v>
      </c>
      <c r="AK99" s="74">
        <v>0</v>
      </c>
      <c r="AL99" s="74">
        <v>5.7226421160678722</v>
      </c>
      <c r="AM99" s="74">
        <v>0</v>
      </c>
      <c r="AN99" s="74">
        <v>0</v>
      </c>
      <c r="AO99" s="74">
        <v>77.676890606207593</v>
      </c>
      <c r="AP99" s="74">
        <v>0</v>
      </c>
      <c r="AQ99" s="74">
        <v>0</v>
      </c>
      <c r="AR99" s="74">
        <v>0</v>
      </c>
      <c r="AS99" s="74">
        <v>0</v>
      </c>
      <c r="AT99" s="74">
        <v>0</v>
      </c>
      <c r="AU99" s="74">
        <v>0</v>
      </c>
      <c r="AV99" s="74">
        <v>0</v>
      </c>
      <c r="AW99" s="74">
        <v>0</v>
      </c>
      <c r="AX99" s="74">
        <v>0</v>
      </c>
      <c r="AY99" s="74">
        <v>0</v>
      </c>
      <c r="AZ99" s="74">
        <v>0</v>
      </c>
      <c r="BA99" s="74">
        <v>0</v>
      </c>
      <c r="BB99" s="74">
        <v>0</v>
      </c>
      <c r="BC99" s="74">
        <v>0</v>
      </c>
      <c r="BD99" s="74">
        <v>0</v>
      </c>
      <c r="BE99" s="74">
        <v>0</v>
      </c>
      <c r="BF99" s="74">
        <v>0</v>
      </c>
      <c r="BG99" s="74">
        <v>2000</v>
      </c>
      <c r="BH99" s="74">
        <v>0</v>
      </c>
      <c r="BI99" s="74">
        <v>6</v>
      </c>
      <c r="BJ99" s="74">
        <v>16032</v>
      </c>
      <c r="BK99" s="74">
        <f t="shared" si="49"/>
        <v>34973.158636236461</v>
      </c>
      <c r="BL99" s="74">
        <v>0</v>
      </c>
      <c r="BM99" s="74">
        <v>1387.23</v>
      </c>
      <c r="BN99" s="74">
        <v>0</v>
      </c>
      <c r="BO99" s="74">
        <f t="shared" si="47"/>
        <v>1387.23</v>
      </c>
      <c r="BP99" s="74">
        <f t="shared" si="39"/>
        <v>36360.388636236465</v>
      </c>
      <c r="BQ99" s="74">
        <v>0</v>
      </c>
      <c r="BR99" s="74">
        <v>0</v>
      </c>
      <c r="BS99" s="74">
        <f t="shared" si="43"/>
        <v>0</v>
      </c>
      <c r="BT99" s="74">
        <v>976.31484146146067</v>
      </c>
      <c r="BU99" s="74">
        <v>0</v>
      </c>
      <c r="BV99" s="74">
        <f t="shared" si="52"/>
        <v>976.31484146146067</v>
      </c>
      <c r="BW99" s="74">
        <f t="shared" si="40"/>
        <v>37336.703477697927</v>
      </c>
    </row>
    <row r="100" spans="1:75" ht="12.75" customHeight="1" x14ac:dyDescent="0.15">
      <c r="A100" s="6" t="s">
        <v>159</v>
      </c>
      <c r="B100" s="7" t="s">
        <v>160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0</v>
      </c>
      <c r="X100" s="74">
        <v>0</v>
      </c>
      <c r="Y100" s="74">
        <v>0</v>
      </c>
      <c r="Z100" s="74">
        <v>0</v>
      </c>
      <c r="AA100" s="74">
        <v>0</v>
      </c>
      <c r="AB100" s="74">
        <v>0</v>
      </c>
      <c r="AC100" s="74">
        <v>0</v>
      </c>
      <c r="AD100" s="74">
        <v>0</v>
      </c>
      <c r="AE100" s="74">
        <v>0</v>
      </c>
      <c r="AF100" s="74">
        <v>0</v>
      </c>
      <c r="AG100" s="74">
        <v>0</v>
      </c>
      <c r="AH100" s="74">
        <v>0</v>
      </c>
      <c r="AI100" s="74">
        <v>2.0580732275190421</v>
      </c>
      <c r="AJ100" s="74">
        <v>0</v>
      </c>
      <c r="AK100" s="74">
        <v>0</v>
      </c>
      <c r="AL100" s="74">
        <v>0</v>
      </c>
      <c r="AM100" s="74">
        <v>0</v>
      </c>
      <c r="AN100" s="74">
        <v>0</v>
      </c>
      <c r="AO100" s="74">
        <v>0</v>
      </c>
      <c r="AP100" s="74">
        <v>0</v>
      </c>
      <c r="AQ100" s="74">
        <v>0</v>
      </c>
      <c r="AR100" s="74">
        <v>0</v>
      </c>
      <c r="AS100" s="74">
        <v>0</v>
      </c>
      <c r="AT100" s="74">
        <v>0</v>
      </c>
      <c r="AU100" s="74">
        <v>0</v>
      </c>
      <c r="AV100" s="74">
        <v>0</v>
      </c>
      <c r="AW100" s="74">
        <v>0</v>
      </c>
      <c r="AX100" s="74">
        <v>0</v>
      </c>
      <c r="AY100" s="74">
        <v>0</v>
      </c>
      <c r="AZ100" s="74">
        <v>0</v>
      </c>
      <c r="BA100" s="74">
        <v>0</v>
      </c>
      <c r="BB100" s="74">
        <v>0</v>
      </c>
      <c r="BC100" s="74">
        <v>0</v>
      </c>
      <c r="BD100" s="74">
        <v>0</v>
      </c>
      <c r="BE100" s="74">
        <v>0</v>
      </c>
      <c r="BF100" s="74">
        <v>0</v>
      </c>
      <c r="BG100" s="74">
        <v>0</v>
      </c>
      <c r="BH100" s="74">
        <v>0</v>
      </c>
      <c r="BI100" s="74">
        <v>0</v>
      </c>
      <c r="BJ100" s="74">
        <v>1600</v>
      </c>
      <c r="BK100" s="74">
        <f t="shared" si="49"/>
        <v>1602.0580732275191</v>
      </c>
      <c r="BL100" s="74">
        <v>0</v>
      </c>
      <c r="BM100" s="74">
        <v>0</v>
      </c>
      <c r="BN100" s="74">
        <v>0</v>
      </c>
      <c r="BO100" s="74">
        <f t="shared" si="47"/>
        <v>0</v>
      </c>
      <c r="BP100" s="74">
        <f t="shared" si="39"/>
        <v>1602.0580732275191</v>
      </c>
      <c r="BQ100" s="74">
        <v>0</v>
      </c>
      <c r="BR100" s="74">
        <v>0</v>
      </c>
      <c r="BS100" s="74">
        <f t="shared" si="43"/>
        <v>0</v>
      </c>
      <c r="BT100" s="74">
        <v>168.97756871448357</v>
      </c>
      <c r="BU100" s="74">
        <v>0</v>
      </c>
      <c r="BV100" s="74">
        <f t="shared" si="52"/>
        <v>168.97756871448357</v>
      </c>
      <c r="BW100" s="74">
        <f t="shared" si="40"/>
        <v>1771.0356419420027</v>
      </c>
    </row>
    <row r="101" spans="1:75" ht="12.75" customHeight="1" x14ac:dyDescent="0.15">
      <c r="A101" s="6" t="s">
        <v>161</v>
      </c>
      <c r="B101" s="7" t="s">
        <v>162</v>
      </c>
      <c r="C101" s="74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74">
        <v>0</v>
      </c>
      <c r="R101" s="74">
        <v>0</v>
      </c>
      <c r="S101" s="74">
        <v>0</v>
      </c>
      <c r="T101" s="74">
        <v>0</v>
      </c>
      <c r="U101" s="74">
        <v>0</v>
      </c>
      <c r="V101" s="74">
        <v>0</v>
      </c>
      <c r="W101" s="74">
        <v>0</v>
      </c>
      <c r="X101" s="74">
        <v>0</v>
      </c>
      <c r="Y101" s="74">
        <v>0</v>
      </c>
      <c r="Z101" s="74">
        <v>0</v>
      </c>
      <c r="AA101" s="74">
        <v>0</v>
      </c>
      <c r="AB101" s="74">
        <v>0</v>
      </c>
      <c r="AC101" s="74">
        <v>0</v>
      </c>
      <c r="AD101" s="74">
        <v>0</v>
      </c>
      <c r="AE101" s="74">
        <v>0</v>
      </c>
      <c r="AF101" s="74">
        <v>0</v>
      </c>
      <c r="AG101" s="74">
        <v>0</v>
      </c>
      <c r="AH101" s="74">
        <v>0</v>
      </c>
      <c r="AI101" s="74">
        <v>0</v>
      </c>
      <c r="AJ101" s="74">
        <v>0</v>
      </c>
      <c r="AK101" s="74">
        <v>0</v>
      </c>
      <c r="AL101" s="74">
        <v>0</v>
      </c>
      <c r="AM101" s="74">
        <v>0</v>
      </c>
      <c r="AN101" s="74">
        <v>0</v>
      </c>
      <c r="AO101" s="74">
        <v>0</v>
      </c>
      <c r="AP101" s="74">
        <v>0</v>
      </c>
      <c r="AQ101" s="74">
        <v>0</v>
      </c>
      <c r="AR101" s="74">
        <v>0</v>
      </c>
      <c r="AS101" s="74">
        <v>0</v>
      </c>
      <c r="AT101" s="74">
        <v>0</v>
      </c>
      <c r="AU101" s="74">
        <v>0</v>
      </c>
      <c r="AV101" s="74">
        <v>145</v>
      </c>
      <c r="AW101" s="74">
        <v>33</v>
      </c>
      <c r="AX101" s="74">
        <v>0</v>
      </c>
      <c r="AY101" s="74">
        <v>0</v>
      </c>
      <c r="AZ101" s="74">
        <v>0</v>
      </c>
      <c r="BA101" s="74">
        <v>0</v>
      </c>
      <c r="BB101" s="74">
        <v>0</v>
      </c>
      <c r="BC101" s="74">
        <v>0</v>
      </c>
      <c r="BD101" s="74">
        <v>0</v>
      </c>
      <c r="BE101" s="74">
        <v>0</v>
      </c>
      <c r="BF101" s="74">
        <v>0</v>
      </c>
      <c r="BG101" s="74">
        <v>0</v>
      </c>
      <c r="BH101" s="74">
        <v>0</v>
      </c>
      <c r="BI101" s="74">
        <v>0</v>
      </c>
      <c r="BJ101" s="80">
        <v>0</v>
      </c>
      <c r="BK101" s="80">
        <f t="shared" si="49"/>
        <v>178</v>
      </c>
      <c r="BL101" s="74">
        <v>0</v>
      </c>
      <c r="BM101" s="74">
        <v>0</v>
      </c>
      <c r="BN101" s="74">
        <v>0</v>
      </c>
      <c r="BO101" s="74">
        <f t="shared" si="47"/>
        <v>0</v>
      </c>
      <c r="BP101" s="74">
        <f t="shared" si="39"/>
        <v>178</v>
      </c>
      <c r="BQ101" s="74">
        <v>0</v>
      </c>
      <c r="BR101" s="74">
        <v>0</v>
      </c>
      <c r="BS101" s="74">
        <f t="shared" si="43"/>
        <v>0</v>
      </c>
      <c r="BT101" s="74">
        <v>0</v>
      </c>
      <c r="BU101" s="74">
        <v>0</v>
      </c>
      <c r="BV101" s="74">
        <f t="shared" si="52"/>
        <v>0</v>
      </c>
      <c r="BW101" s="74">
        <f t="shared" si="40"/>
        <v>178</v>
      </c>
    </row>
    <row r="102" spans="1:75" ht="12.75" customHeight="1" x14ac:dyDescent="0.15">
      <c r="A102" s="13"/>
      <c r="B102" s="14" t="s">
        <v>201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76">
        <v>0</v>
      </c>
      <c r="AI102" s="76">
        <v>0</v>
      </c>
      <c r="AJ102" s="76">
        <v>0</v>
      </c>
      <c r="AK102" s="76">
        <v>0</v>
      </c>
      <c r="AL102" s="76">
        <v>0</v>
      </c>
      <c r="AM102" s="76">
        <v>0</v>
      </c>
      <c r="AN102" s="76">
        <v>0</v>
      </c>
      <c r="AO102" s="76">
        <v>0</v>
      </c>
      <c r="AP102" s="76">
        <v>0</v>
      </c>
      <c r="AQ102" s="76">
        <v>0</v>
      </c>
      <c r="AR102" s="76">
        <v>0</v>
      </c>
      <c r="AS102" s="76">
        <v>0</v>
      </c>
      <c r="AT102" s="76">
        <v>0</v>
      </c>
      <c r="AU102" s="76">
        <v>0</v>
      </c>
      <c r="AV102" s="76">
        <v>0</v>
      </c>
      <c r="AW102" s="76">
        <v>0</v>
      </c>
      <c r="AX102" s="76">
        <v>0</v>
      </c>
      <c r="AY102" s="76">
        <v>0</v>
      </c>
      <c r="AZ102" s="76">
        <v>0</v>
      </c>
      <c r="BA102" s="76">
        <v>0</v>
      </c>
      <c r="BB102" s="76">
        <v>0</v>
      </c>
      <c r="BC102" s="76">
        <v>0</v>
      </c>
      <c r="BD102" s="76">
        <v>0</v>
      </c>
      <c r="BE102" s="76">
        <v>0</v>
      </c>
      <c r="BF102" s="76">
        <v>0</v>
      </c>
      <c r="BG102" s="76">
        <v>0</v>
      </c>
      <c r="BH102" s="76">
        <v>0</v>
      </c>
      <c r="BI102" s="76">
        <v>0</v>
      </c>
      <c r="BJ102" s="76">
        <v>0</v>
      </c>
      <c r="BK102" s="76">
        <f t="shared" si="49"/>
        <v>0</v>
      </c>
      <c r="BL102" s="76">
        <v>-10573.862576755</v>
      </c>
      <c r="BM102" s="76">
        <v>0</v>
      </c>
      <c r="BN102" s="76">
        <v>10573.862576755</v>
      </c>
      <c r="BO102" s="76">
        <v>0</v>
      </c>
      <c r="BP102" s="76">
        <v>0</v>
      </c>
      <c r="BQ102" s="76">
        <v>0</v>
      </c>
      <c r="BR102" s="76">
        <v>0</v>
      </c>
      <c r="BS102" s="76">
        <f t="shared" si="43"/>
        <v>0</v>
      </c>
      <c r="BT102" s="76">
        <v>0</v>
      </c>
      <c r="BU102" s="76">
        <v>0</v>
      </c>
      <c r="BV102" s="76">
        <v>0</v>
      </c>
      <c r="BW102" s="76">
        <f t="shared" si="40"/>
        <v>0</v>
      </c>
    </row>
    <row r="103" spans="1:75" ht="12.75" customHeight="1" x14ac:dyDescent="0.15">
      <c r="A103" s="13"/>
      <c r="B103" s="14" t="s">
        <v>200</v>
      </c>
      <c r="C103" s="76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>
        <v>0</v>
      </c>
      <c r="Q103" s="76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  <c r="W103" s="76">
        <v>0</v>
      </c>
      <c r="X103" s="76">
        <v>0</v>
      </c>
      <c r="Y103" s="76">
        <v>0</v>
      </c>
      <c r="Z103" s="76">
        <v>0</v>
      </c>
      <c r="AA103" s="76">
        <v>0</v>
      </c>
      <c r="AB103" s="76">
        <v>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76">
        <v>0</v>
      </c>
      <c r="AI103" s="76">
        <v>0</v>
      </c>
      <c r="AJ103" s="76">
        <v>0</v>
      </c>
      <c r="AK103" s="76">
        <v>0</v>
      </c>
      <c r="AL103" s="76">
        <v>0</v>
      </c>
      <c r="AM103" s="76">
        <v>0</v>
      </c>
      <c r="AN103" s="76">
        <v>0</v>
      </c>
      <c r="AO103" s="76">
        <v>0</v>
      </c>
      <c r="AP103" s="76">
        <v>0</v>
      </c>
      <c r="AQ103" s="76">
        <v>0</v>
      </c>
      <c r="AR103" s="76">
        <v>0</v>
      </c>
      <c r="AS103" s="76">
        <v>0</v>
      </c>
      <c r="AT103" s="76">
        <v>0</v>
      </c>
      <c r="AU103" s="76">
        <v>0</v>
      </c>
      <c r="AV103" s="76">
        <v>0</v>
      </c>
      <c r="AW103" s="76">
        <v>0</v>
      </c>
      <c r="AX103" s="76">
        <v>0</v>
      </c>
      <c r="AY103" s="76">
        <v>0</v>
      </c>
      <c r="AZ103" s="76">
        <v>0</v>
      </c>
      <c r="BA103" s="76">
        <v>0</v>
      </c>
      <c r="BB103" s="76">
        <v>0</v>
      </c>
      <c r="BC103" s="76">
        <v>0</v>
      </c>
      <c r="BD103" s="76">
        <v>0</v>
      </c>
      <c r="BE103" s="76">
        <v>0</v>
      </c>
      <c r="BF103" s="76">
        <v>0</v>
      </c>
      <c r="BG103" s="76">
        <v>0</v>
      </c>
      <c r="BH103" s="76">
        <v>0</v>
      </c>
      <c r="BI103" s="76">
        <v>0</v>
      </c>
      <c r="BJ103" s="76">
        <v>0</v>
      </c>
      <c r="BK103" s="76">
        <f t="shared" si="49"/>
        <v>0</v>
      </c>
      <c r="BL103" s="76">
        <v>0</v>
      </c>
      <c r="BM103" s="76">
        <v>0</v>
      </c>
      <c r="BN103" s="76">
        <v>0</v>
      </c>
      <c r="BO103" s="76">
        <v>0</v>
      </c>
      <c r="BP103" s="76">
        <f>BK102+BO103</f>
        <v>0</v>
      </c>
      <c r="BQ103" s="76">
        <v>0</v>
      </c>
      <c r="BR103" s="76">
        <v>0</v>
      </c>
      <c r="BS103" s="76">
        <f t="shared" si="43"/>
        <v>0</v>
      </c>
      <c r="BT103" s="76">
        <v>0</v>
      </c>
      <c r="BU103" s="76">
        <v>0</v>
      </c>
      <c r="BV103" s="76">
        <v>0</v>
      </c>
      <c r="BW103" s="76">
        <f t="shared" si="40"/>
        <v>0</v>
      </c>
    </row>
    <row r="104" spans="1:75" ht="12.75" customHeight="1" x14ac:dyDescent="0.15">
      <c r="A104" s="15"/>
      <c r="B104" s="16" t="s">
        <v>202</v>
      </c>
      <c r="C104" s="81">
        <f t="shared" ref="C104:AH104" si="53">C9+C27+C35+C45+C55+C65+C68+C78+C82+C92</f>
        <v>605002.68577101664</v>
      </c>
      <c r="D104" s="81">
        <f t="shared" si="53"/>
        <v>18300.553994051545</v>
      </c>
      <c r="E104" s="81">
        <f t="shared" si="53"/>
        <v>5466</v>
      </c>
      <c r="F104" s="81">
        <f t="shared" si="53"/>
        <v>8751</v>
      </c>
      <c r="G104" s="81">
        <f t="shared" si="53"/>
        <v>86300.068774800398</v>
      </c>
      <c r="H104" s="81">
        <f t="shared" si="53"/>
        <v>20525.798539042386</v>
      </c>
      <c r="I104" s="81">
        <f t="shared" si="53"/>
        <v>11529.340300061203</v>
      </c>
      <c r="J104" s="81">
        <f t="shared" si="53"/>
        <v>11238.552053231146</v>
      </c>
      <c r="K104" s="81">
        <f t="shared" si="53"/>
        <v>4089.6613595905346</v>
      </c>
      <c r="L104" s="81">
        <f t="shared" si="53"/>
        <v>2539.2941814849491</v>
      </c>
      <c r="M104" s="81">
        <f t="shared" si="53"/>
        <v>9011.5265697365267</v>
      </c>
      <c r="N104" s="81">
        <f t="shared" si="53"/>
        <v>1892.4628318294185</v>
      </c>
      <c r="O104" s="81">
        <f t="shared" si="53"/>
        <v>1887.6426481407557</v>
      </c>
      <c r="P104" s="81">
        <f t="shared" si="53"/>
        <v>1453.4566547774916</v>
      </c>
      <c r="Q104" s="81">
        <f t="shared" si="53"/>
        <v>9779.531574795772</v>
      </c>
      <c r="R104" s="81">
        <f t="shared" si="53"/>
        <v>4311.0556682359329</v>
      </c>
      <c r="S104" s="81">
        <f t="shared" si="53"/>
        <v>12044.501616793763</v>
      </c>
      <c r="T104" s="81">
        <f t="shared" si="53"/>
        <v>39218.956665340862</v>
      </c>
      <c r="U104" s="81">
        <f t="shared" si="53"/>
        <v>26417.737623757039</v>
      </c>
      <c r="V104" s="81">
        <f t="shared" si="53"/>
        <v>24344.588373513725</v>
      </c>
      <c r="W104" s="81">
        <f t="shared" si="53"/>
        <v>1068.925036104225</v>
      </c>
      <c r="X104" s="81">
        <f t="shared" si="53"/>
        <v>2062.2266912012342</v>
      </c>
      <c r="Y104" s="81">
        <f t="shared" si="53"/>
        <v>927.92648308726143</v>
      </c>
      <c r="Z104" s="81">
        <f t="shared" si="53"/>
        <v>353.87924956458949</v>
      </c>
      <c r="AA104" s="81">
        <f t="shared" si="53"/>
        <v>7144.5064271990468</v>
      </c>
      <c r="AB104" s="81">
        <f t="shared" si="53"/>
        <v>10860.016078196337</v>
      </c>
      <c r="AC104" s="81">
        <f t="shared" si="53"/>
        <v>30615.94221497577</v>
      </c>
      <c r="AD104" s="81">
        <f t="shared" si="53"/>
        <v>876.40300000000002</v>
      </c>
      <c r="AE104" s="81">
        <f t="shared" si="53"/>
        <v>182614.37686444799</v>
      </c>
      <c r="AF104" s="81">
        <f t="shared" si="53"/>
        <v>18248.066993976936</v>
      </c>
      <c r="AG104" s="81">
        <f t="shared" si="53"/>
        <v>20332.258966462603</v>
      </c>
      <c r="AH104" s="81">
        <f t="shared" si="53"/>
        <v>176326.36338353352</v>
      </c>
      <c r="AI104" s="81">
        <f t="shared" ref="AI104:BK104" si="54">AI9+AI27+AI35+AI45+AI55+AI65+AI68+AI78+AI82+AI92</f>
        <v>119978.90556228705</v>
      </c>
      <c r="AJ104" s="81">
        <f t="shared" si="54"/>
        <v>28037.543773941397</v>
      </c>
      <c r="AK104" s="81">
        <f t="shared" si="54"/>
        <v>10583.892069882742</v>
      </c>
      <c r="AL104" s="81">
        <f t="shared" si="54"/>
        <v>1654.0627099712387</v>
      </c>
      <c r="AM104" s="81">
        <f t="shared" si="54"/>
        <v>44335.044494893154</v>
      </c>
      <c r="AN104" s="81">
        <f t="shared" si="54"/>
        <v>24041.026595318373</v>
      </c>
      <c r="AO104" s="81">
        <f t="shared" si="54"/>
        <v>22451.596238543127</v>
      </c>
      <c r="AP104" s="81">
        <f t="shared" si="54"/>
        <v>56589.487647554459</v>
      </c>
      <c r="AQ104" s="81">
        <f t="shared" si="54"/>
        <v>14553.5161714436</v>
      </c>
      <c r="AR104" s="81">
        <f t="shared" si="54"/>
        <v>252.22731666280154</v>
      </c>
      <c r="AS104" s="82">
        <f t="shared" si="54"/>
        <v>97199.321058632835</v>
      </c>
      <c r="AT104" s="82">
        <f t="shared" si="54"/>
        <v>597.15344974377422</v>
      </c>
      <c r="AU104" s="82">
        <f t="shared" si="54"/>
        <v>610.9189487513728</v>
      </c>
      <c r="AV104" s="82">
        <f t="shared" si="54"/>
        <v>4721.0171564431903</v>
      </c>
      <c r="AW104" s="82">
        <f t="shared" si="54"/>
        <v>517.87929079423304</v>
      </c>
      <c r="AX104" s="82">
        <f t="shared" si="54"/>
        <v>3290.287732723637</v>
      </c>
      <c r="AY104" s="82">
        <f t="shared" si="54"/>
        <v>165.12392017689982</v>
      </c>
      <c r="AZ104" s="82">
        <f t="shared" si="54"/>
        <v>32717.4810352114</v>
      </c>
      <c r="BA104" s="82">
        <f t="shared" si="54"/>
        <v>204.59</v>
      </c>
      <c r="BB104" s="82">
        <f t="shared" si="54"/>
        <v>9778.2936360416497</v>
      </c>
      <c r="BC104" s="82">
        <f t="shared" si="54"/>
        <v>3480.8246177515798</v>
      </c>
      <c r="BD104" s="82">
        <f t="shared" si="54"/>
        <v>2975.2897895359501</v>
      </c>
      <c r="BE104" s="82">
        <f t="shared" si="54"/>
        <v>15.600814763967797</v>
      </c>
      <c r="BF104" s="82">
        <f t="shared" si="54"/>
        <v>929.48386711454623</v>
      </c>
      <c r="BG104" s="81">
        <f t="shared" si="54"/>
        <v>33070</v>
      </c>
      <c r="BH104" s="81">
        <f t="shared" si="54"/>
        <v>92741</v>
      </c>
      <c r="BI104" s="81">
        <f t="shared" si="54"/>
        <v>24728</v>
      </c>
      <c r="BJ104" s="83">
        <f t="shared" si="54"/>
        <v>66472</v>
      </c>
      <c r="BK104" s="83">
        <f t="shared" si="54"/>
        <v>2052226.8744871328</v>
      </c>
      <c r="BL104" s="83">
        <f>BL9+BL27+BL35+BL45+BL55+BL65+BL68+BL78+BL82+BL92+BL102</f>
        <v>383056.90266424499</v>
      </c>
      <c r="BM104" s="83">
        <f>BM9+BM27+BM35+BM45+BM55+BM65+BM68+BM78+BM82+BM92</f>
        <v>61687.095248500009</v>
      </c>
      <c r="BN104" s="83">
        <f>BN9+BN27+BN35+BN45+BN55+BN65+BN68+BN78+BN82+BN92+BN102</f>
        <v>2.4405255000601755E-2</v>
      </c>
      <c r="BO104" s="83">
        <f>BO9+BO27+BO35+BO45+BO55+BO65+BO68+BO78+BO82+BO92</f>
        <v>444744.02231800009</v>
      </c>
      <c r="BP104" s="83">
        <f>BP9+BP27+BP35+BP45+BP55+BP65+BP68+BP78+BP82+BP92</f>
        <v>2496970.8968051323</v>
      </c>
      <c r="BQ104" s="83">
        <f>BQ9+BQ27+BQ35+BQ45+BQ55+BQ65+BQ68+BQ78+BQ82+BQ92</f>
        <v>1.0116202756762505E-2</v>
      </c>
      <c r="BR104" s="83">
        <f>BR9+BR27+BR35+BR45+BR55+BR65+BR68+BR78+BR82+BR92</f>
        <v>-2.3407849301293027E-2</v>
      </c>
      <c r="BS104" s="83">
        <f>BS9+BS27+BS35+BS45+BS55+BS65+BS68+BS78+BS82+BS92</f>
        <v>-1.3291646493598819E-2</v>
      </c>
      <c r="BT104" s="83">
        <f>BT9+BT27+BT35+BT45+BT55+BT65+BT68+BT78+BT82+BT92+BT103</f>
        <v>123717.16830264016</v>
      </c>
      <c r="BU104" s="83">
        <f>BU9+BU27+BU35+BU45+BU55+BU65+BU68+BU78+BU82+BU92+BU103</f>
        <v>1010.02</v>
      </c>
      <c r="BV104" s="83">
        <f>BV9+BV27+BV35+BV45+BV55+BV65+BV68+BV78+BV82+BV92+BV103</f>
        <v>122707.14830264017</v>
      </c>
      <c r="BW104" s="83">
        <f>BW9+BW27+BW35+BW45+BW55+BW65+BW68+BW78+BW82+BW92</f>
        <v>2619678.0318161263</v>
      </c>
    </row>
    <row r="106" spans="1:75" ht="12.75" customHeight="1" x14ac:dyDescent="0.15">
      <c r="BL106" s="72"/>
    </row>
  </sheetData>
  <mergeCells count="17">
    <mergeCell ref="BW5:BW8"/>
    <mergeCell ref="BP5:BP8"/>
    <mergeCell ref="BQ6:BQ8"/>
    <mergeCell ref="BR6:BR8"/>
    <mergeCell ref="BS6:BS8"/>
    <mergeCell ref="BT6:BT8"/>
    <mergeCell ref="BU6:BU8"/>
    <mergeCell ref="BV6:BV8"/>
    <mergeCell ref="BL5:BO5"/>
    <mergeCell ref="BQ5:BS5"/>
    <mergeCell ref="BT5:BV5"/>
    <mergeCell ref="G6:AA6"/>
    <mergeCell ref="BL6:BL8"/>
    <mergeCell ref="BM6:BM8"/>
    <mergeCell ref="BN6:BN8"/>
    <mergeCell ref="BO6:BO8"/>
    <mergeCell ref="BK5:BK8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16"/>
  <sheetViews>
    <sheetView tabSelected="1" zoomScaleNormal="100" workbookViewId="0">
      <pane xSplit="2" ySplit="8" topLeftCell="P9" activePane="bottomRight" state="frozen"/>
      <selection activeCell="D92" sqref="D92:T92"/>
      <selection pane="topRight" activeCell="D92" sqref="D92:T92"/>
      <selection pane="bottomLeft" activeCell="D92" sqref="D92:T92"/>
      <selection pane="bottomRight" activeCell="R19" sqref="R19"/>
    </sheetView>
  </sheetViews>
  <sheetFormatPr defaultColWidth="9.109375" defaultRowHeight="12.75" customHeight="1" x14ac:dyDescent="0.15"/>
  <cols>
    <col min="1" max="1" width="3.33203125" style="2" customWidth="1"/>
    <col min="2" max="2" width="29.44140625" style="3" customWidth="1"/>
    <col min="3" max="3" width="10" style="48" customWidth="1"/>
    <col min="4" max="4" width="7.88671875" style="48" customWidth="1"/>
    <col min="5" max="5" width="7.88671875" style="1" customWidth="1"/>
    <col min="6" max="13" width="9.33203125" style="1" customWidth="1"/>
    <col min="14" max="31" width="9.109375" style="1"/>
    <col min="32" max="38" width="7.88671875" style="1" customWidth="1"/>
    <col min="39" max="40" width="9.44140625" style="1" customWidth="1"/>
    <col min="41" max="41" width="7.88671875" style="1" customWidth="1"/>
    <col min="42" max="42" width="8" style="1" customWidth="1"/>
    <col min="43" max="44" width="7.88671875" style="1" customWidth="1"/>
    <col min="45" max="45" width="8.88671875" style="1" customWidth="1"/>
    <col min="46" max="52" width="10" style="1" customWidth="1"/>
    <col min="53" max="58" width="7.88671875" style="1" customWidth="1"/>
    <col min="59" max="59" width="9.6640625" style="1" customWidth="1"/>
    <col min="60" max="60" width="9.109375" style="1" customWidth="1"/>
    <col min="61" max="62" width="7.88671875" style="1" customWidth="1"/>
    <col min="63" max="63" width="9.44140625" style="1" customWidth="1"/>
    <col min="64" max="65" width="12.109375" style="1" customWidth="1"/>
    <col min="66" max="66" width="11" style="1" customWidth="1"/>
    <col min="67" max="67" width="9.6640625" style="1" customWidth="1"/>
    <col min="68" max="68" width="12.44140625" style="1" customWidth="1"/>
    <col min="69" max="69" width="11.109375" style="1" customWidth="1"/>
    <col min="70" max="70" width="10.5546875" style="1" customWidth="1"/>
    <col min="71" max="71" width="11.33203125" style="1" customWidth="1"/>
    <col min="72" max="72" width="11.44140625" style="1" customWidth="1"/>
    <col min="73" max="73" width="9.6640625" style="1" customWidth="1"/>
    <col min="74" max="74" width="8.6640625" style="1" customWidth="1"/>
    <col min="75" max="75" width="10" style="1" customWidth="1"/>
    <col min="76" max="76" width="10.6640625" style="1" customWidth="1"/>
    <col min="77" max="77" width="11.5546875" style="1" customWidth="1"/>
    <col min="78" max="16384" width="9.109375" style="1"/>
  </cols>
  <sheetData>
    <row r="1" spans="1:77" ht="12.75" customHeight="1" x14ac:dyDescent="0.2">
      <c r="A1" s="17" t="s">
        <v>324</v>
      </c>
    </row>
    <row r="2" spans="1:77" ht="12.75" customHeight="1" x14ac:dyDescent="0.65">
      <c r="A2" s="18" t="s">
        <v>305</v>
      </c>
      <c r="BR2" s="48"/>
      <c r="BS2" s="87"/>
      <c r="BT2" s="48"/>
    </row>
    <row r="3" spans="1:77" ht="12.75" customHeight="1" x14ac:dyDescent="0.2">
      <c r="A3" s="18" t="s">
        <v>306</v>
      </c>
    </row>
    <row r="4" spans="1:77" ht="12.75" customHeight="1" x14ac:dyDescent="0.2">
      <c r="A4" s="18" t="s">
        <v>307</v>
      </c>
    </row>
    <row r="5" spans="1:77" ht="12.75" customHeight="1" x14ac:dyDescent="0.2">
      <c r="A5" s="21"/>
      <c r="B5" s="22"/>
      <c r="C5" s="56"/>
      <c r="D5" s="53"/>
      <c r="E5" s="20"/>
      <c r="F5" s="57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20"/>
      <c r="AH5" s="20"/>
      <c r="AI5" s="19"/>
      <c r="AJ5" s="20"/>
      <c r="AK5" s="20"/>
      <c r="AL5" s="20"/>
      <c r="AM5" s="19"/>
      <c r="AN5" s="20"/>
      <c r="AO5" s="20"/>
      <c r="AP5" s="50"/>
      <c r="AQ5" s="20"/>
      <c r="AR5" s="20"/>
      <c r="AS5" s="19"/>
      <c r="AT5" s="19"/>
      <c r="AU5" s="20"/>
      <c r="AV5" s="20"/>
      <c r="AW5" s="20"/>
      <c r="AX5" s="20"/>
      <c r="AY5" s="20"/>
      <c r="AZ5" s="49"/>
      <c r="BA5" s="19"/>
      <c r="BB5" s="20"/>
      <c r="BC5" s="20"/>
      <c r="BD5" s="20"/>
      <c r="BE5" s="20"/>
      <c r="BF5" s="20"/>
      <c r="BG5" s="19"/>
      <c r="BH5" s="19"/>
      <c r="BI5" s="19"/>
      <c r="BJ5" s="20"/>
      <c r="BK5" s="122" t="s">
        <v>293</v>
      </c>
      <c r="BL5" s="125" t="s">
        <v>296</v>
      </c>
      <c r="BM5" s="126"/>
      <c r="BN5" s="126"/>
      <c r="BO5" s="126"/>
      <c r="BP5" s="126"/>
      <c r="BQ5" s="127"/>
      <c r="BR5" s="131" t="s">
        <v>263</v>
      </c>
      <c r="BS5" s="132"/>
      <c r="BT5" s="132"/>
      <c r="BU5" s="133"/>
      <c r="BV5" s="131" t="s">
        <v>264</v>
      </c>
      <c r="BW5" s="132"/>
      <c r="BX5" s="133"/>
      <c r="BY5" s="119" t="s">
        <v>303</v>
      </c>
    </row>
    <row r="6" spans="1:77" ht="12.75" customHeight="1" x14ac:dyDescent="0.55000000000000004">
      <c r="A6" s="38"/>
      <c r="B6" s="23"/>
      <c r="C6" s="51"/>
      <c r="D6" s="54"/>
      <c r="E6" s="8"/>
      <c r="F6" s="8"/>
      <c r="G6" s="109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58"/>
      <c r="AD6" s="58"/>
      <c r="AE6" s="58"/>
      <c r="AF6" s="12"/>
      <c r="AG6" s="8"/>
      <c r="AH6" s="8"/>
      <c r="AI6" s="12"/>
      <c r="AJ6" s="8"/>
      <c r="AK6" s="8"/>
      <c r="AL6" s="8"/>
      <c r="AM6" s="12"/>
      <c r="AN6" s="8"/>
      <c r="AO6" s="8"/>
      <c r="AP6" s="12"/>
      <c r="AQ6" s="8"/>
      <c r="AR6" s="8"/>
      <c r="AS6" s="12"/>
      <c r="AT6" s="12"/>
      <c r="AU6" s="8"/>
      <c r="AV6" s="8"/>
      <c r="AW6" s="8"/>
      <c r="AX6" s="8"/>
      <c r="AY6" s="8"/>
      <c r="AZ6" s="8"/>
      <c r="BA6" s="12"/>
      <c r="BB6" s="8"/>
      <c r="BC6" s="8"/>
      <c r="BD6" s="8"/>
      <c r="BE6" s="8"/>
      <c r="BF6" s="8"/>
      <c r="BG6" s="12"/>
      <c r="BH6" s="12"/>
      <c r="BI6" s="12"/>
      <c r="BJ6" s="8"/>
      <c r="BK6" s="123"/>
      <c r="BL6" s="128"/>
      <c r="BM6" s="129"/>
      <c r="BN6" s="129"/>
      <c r="BO6" s="129"/>
      <c r="BP6" s="129"/>
      <c r="BQ6" s="130"/>
      <c r="BR6" s="134"/>
      <c r="BS6" s="135"/>
      <c r="BT6" s="135"/>
      <c r="BU6" s="136"/>
      <c r="BV6" s="134"/>
      <c r="BW6" s="135"/>
      <c r="BX6" s="136"/>
      <c r="BY6" s="120"/>
    </row>
    <row r="7" spans="1:77" ht="12.75" customHeight="1" x14ac:dyDescent="0.15">
      <c r="A7" s="42" t="s">
        <v>0</v>
      </c>
      <c r="B7" s="41" t="s">
        <v>1</v>
      </c>
      <c r="C7" s="52" t="s">
        <v>4</v>
      </c>
      <c r="D7" s="55" t="s">
        <v>6</v>
      </c>
      <c r="E7" s="32" t="s">
        <v>8</v>
      </c>
      <c r="F7" s="27" t="s">
        <v>166</v>
      </c>
      <c r="G7" s="29" t="s">
        <v>168</v>
      </c>
      <c r="H7" s="29" t="s">
        <v>14</v>
      </c>
      <c r="I7" s="29" t="s">
        <v>16</v>
      </c>
      <c r="J7" s="29" t="s">
        <v>18</v>
      </c>
      <c r="K7" s="29" t="s">
        <v>19</v>
      </c>
      <c r="L7" s="29" t="s">
        <v>21</v>
      </c>
      <c r="M7" s="29" t="s">
        <v>23</v>
      </c>
      <c r="N7" s="29" t="s">
        <v>25</v>
      </c>
      <c r="O7" s="29" t="s">
        <v>27</v>
      </c>
      <c r="P7" s="27" t="s">
        <v>169</v>
      </c>
      <c r="Q7" s="29" t="s">
        <v>170</v>
      </c>
      <c r="R7" s="29" t="s">
        <v>31</v>
      </c>
      <c r="S7" s="29" t="s">
        <v>33</v>
      </c>
      <c r="T7" s="29" t="s">
        <v>35</v>
      </c>
      <c r="U7" s="29" t="s">
        <v>37</v>
      </c>
      <c r="V7" s="29" t="s">
        <v>39</v>
      </c>
      <c r="W7" s="35" t="s">
        <v>41</v>
      </c>
      <c r="X7" s="35" t="s">
        <v>43</v>
      </c>
      <c r="Y7" s="35" t="s">
        <v>45</v>
      </c>
      <c r="Z7" s="35" t="s">
        <v>291</v>
      </c>
      <c r="AA7" s="29" t="s">
        <v>51</v>
      </c>
      <c r="AB7" s="29" t="s">
        <v>304</v>
      </c>
      <c r="AC7" s="29" t="s">
        <v>59</v>
      </c>
      <c r="AD7" s="29" t="s">
        <v>260</v>
      </c>
      <c r="AE7" s="29" t="s">
        <v>257</v>
      </c>
      <c r="AF7" s="9" t="s">
        <v>79</v>
      </c>
      <c r="AG7" s="27" t="s">
        <v>81</v>
      </c>
      <c r="AH7" s="27" t="s">
        <v>83</v>
      </c>
      <c r="AI7" s="26" t="s">
        <v>87</v>
      </c>
      <c r="AJ7" s="27" t="s">
        <v>190</v>
      </c>
      <c r="AK7" s="26" t="s">
        <v>191</v>
      </c>
      <c r="AL7" s="27" t="s">
        <v>91</v>
      </c>
      <c r="AM7" s="26" t="s">
        <v>192</v>
      </c>
      <c r="AN7" s="26" t="s">
        <v>193</v>
      </c>
      <c r="AO7" s="25" t="s">
        <v>97</v>
      </c>
      <c r="AP7" s="26" t="s">
        <v>103</v>
      </c>
      <c r="AQ7" s="26" t="s">
        <v>105</v>
      </c>
      <c r="AR7" s="26" t="s">
        <v>107</v>
      </c>
      <c r="AS7" s="27" t="s">
        <v>111</v>
      </c>
      <c r="AT7" s="27" t="s">
        <v>113</v>
      </c>
      <c r="AU7" s="27" t="s">
        <v>237</v>
      </c>
      <c r="AV7" s="27" t="s">
        <v>117</v>
      </c>
      <c r="AW7" s="27" t="s">
        <v>119</v>
      </c>
      <c r="AX7" s="27" t="s">
        <v>121</v>
      </c>
      <c r="AY7" s="27" t="s">
        <v>238</v>
      </c>
      <c r="AZ7" s="9" t="s">
        <v>239</v>
      </c>
      <c r="BA7" s="27" t="s">
        <v>247</v>
      </c>
      <c r="BB7" s="27" t="s">
        <v>248</v>
      </c>
      <c r="BC7" s="27" t="s">
        <v>249</v>
      </c>
      <c r="BD7" s="27" t="s">
        <v>250</v>
      </c>
      <c r="BE7" s="27" t="s">
        <v>125</v>
      </c>
      <c r="BF7" s="27" t="s">
        <v>127</v>
      </c>
      <c r="BG7" s="27" t="s">
        <v>131</v>
      </c>
      <c r="BH7" s="10" t="s">
        <v>133</v>
      </c>
      <c r="BI7" s="27" t="s">
        <v>135</v>
      </c>
      <c r="BJ7" s="27" t="s">
        <v>206</v>
      </c>
      <c r="BK7" s="123"/>
      <c r="BL7" s="111" t="s">
        <v>298</v>
      </c>
      <c r="BM7" s="111" t="s">
        <v>262</v>
      </c>
      <c r="BN7" s="111" t="s">
        <v>299</v>
      </c>
      <c r="BO7" s="111" t="s">
        <v>300</v>
      </c>
      <c r="BP7" s="111" t="s">
        <v>301</v>
      </c>
      <c r="BQ7" s="111" t="s">
        <v>302</v>
      </c>
      <c r="BR7" s="111" t="s">
        <v>265</v>
      </c>
      <c r="BS7" s="111" t="s">
        <v>266</v>
      </c>
      <c r="BT7" s="111" t="s">
        <v>267</v>
      </c>
      <c r="BU7" s="111" t="s">
        <v>297</v>
      </c>
      <c r="BV7" s="111" t="s">
        <v>322</v>
      </c>
      <c r="BW7" s="111" t="s">
        <v>269</v>
      </c>
      <c r="BX7" s="111" t="s">
        <v>270</v>
      </c>
      <c r="BY7" s="120"/>
    </row>
    <row r="8" spans="1:77" ht="35.25" customHeight="1" x14ac:dyDescent="0.15">
      <c r="A8" s="40"/>
      <c r="B8" s="39"/>
      <c r="C8" s="71" t="s">
        <v>163</v>
      </c>
      <c r="D8" s="66" t="s">
        <v>164</v>
      </c>
      <c r="E8" s="66" t="s">
        <v>165</v>
      </c>
      <c r="F8" s="77" t="s">
        <v>167</v>
      </c>
      <c r="G8" s="29" t="s">
        <v>171</v>
      </c>
      <c r="H8" s="29" t="s">
        <v>172</v>
      </c>
      <c r="I8" s="29" t="s">
        <v>173</v>
      </c>
      <c r="J8" s="29" t="s">
        <v>286</v>
      </c>
      <c r="K8" s="29" t="s">
        <v>287</v>
      </c>
      <c r="L8" s="29" t="s">
        <v>174</v>
      </c>
      <c r="M8" s="29" t="s">
        <v>288</v>
      </c>
      <c r="N8" s="29" t="s">
        <v>175</v>
      </c>
      <c r="O8" s="29" t="s">
        <v>289</v>
      </c>
      <c r="P8" s="28" t="s">
        <v>176</v>
      </c>
      <c r="Q8" s="29" t="s">
        <v>177</v>
      </c>
      <c r="R8" s="29" t="s">
        <v>326</v>
      </c>
      <c r="S8" s="29" t="s">
        <v>325</v>
      </c>
      <c r="T8" s="29" t="s">
        <v>178</v>
      </c>
      <c r="U8" s="29" t="s">
        <v>179</v>
      </c>
      <c r="V8" s="29" t="s">
        <v>180</v>
      </c>
      <c r="W8" s="11" t="s">
        <v>181</v>
      </c>
      <c r="X8" s="11" t="s">
        <v>204</v>
      </c>
      <c r="Y8" s="11" t="s">
        <v>205</v>
      </c>
      <c r="Z8" s="11" t="s">
        <v>292</v>
      </c>
      <c r="AA8" s="29" t="s">
        <v>182</v>
      </c>
      <c r="AB8" s="28" t="s">
        <v>290</v>
      </c>
      <c r="AC8" s="28" t="s">
        <v>259</v>
      </c>
      <c r="AD8" s="28" t="s">
        <v>261</v>
      </c>
      <c r="AE8" s="28" t="s">
        <v>258</v>
      </c>
      <c r="AF8" s="24" t="s">
        <v>183</v>
      </c>
      <c r="AG8" s="29" t="s">
        <v>184</v>
      </c>
      <c r="AH8" s="29" t="s">
        <v>185</v>
      </c>
      <c r="AI8" s="29" t="s">
        <v>186</v>
      </c>
      <c r="AJ8" s="29" t="s">
        <v>187</v>
      </c>
      <c r="AK8" s="29" t="s">
        <v>188</v>
      </c>
      <c r="AL8" s="29" t="s">
        <v>189</v>
      </c>
      <c r="AM8" s="66" t="s">
        <v>194</v>
      </c>
      <c r="AN8" s="66" t="s">
        <v>195</v>
      </c>
      <c r="AO8" s="30" t="s">
        <v>196</v>
      </c>
      <c r="AP8" s="67" t="s">
        <v>233</v>
      </c>
      <c r="AQ8" s="28" t="s">
        <v>234</v>
      </c>
      <c r="AR8" s="70" t="s">
        <v>235</v>
      </c>
      <c r="AS8" s="29" t="s">
        <v>236</v>
      </c>
      <c r="AT8" s="29" t="s">
        <v>240</v>
      </c>
      <c r="AU8" s="29" t="s">
        <v>241</v>
      </c>
      <c r="AV8" s="29" t="s">
        <v>242</v>
      </c>
      <c r="AW8" s="29" t="s">
        <v>243</v>
      </c>
      <c r="AX8" s="29" t="s">
        <v>244</v>
      </c>
      <c r="AY8" s="78" t="s">
        <v>245</v>
      </c>
      <c r="AZ8" s="11" t="s">
        <v>246</v>
      </c>
      <c r="BA8" s="29" t="s">
        <v>251</v>
      </c>
      <c r="BB8" s="29" t="s">
        <v>252</v>
      </c>
      <c r="BC8" s="29" t="s">
        <v>253</v>
      </c>
      <c r="BD8" s="29" t="s">
        <v>254</v>
      </c>
      <c r="BE8" s="29" t="s">
        <v>255</v>
      </c>
      <c r="BF8" s="29" t="s">
        <v>256</v>
      </c>
      <c r="BG8" s="68" t="s">
        <v>197</v>
      </c>
      <c r="BH8" s="29" t="s">
        <v>198</v>
      </c>
      <c r="BI8" s="29" t="s">
        <v>199</v>
      </c>
      <c r="BJ8" s="29"/>
      <c r="BK8" s="124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21"/>
    </row>
    <row r="9" spans="1:77" ht="12.75" customHeight="1" x14ac:dyDescent="0.15">
      <c r="A9" s="4" t="s">
        <v>2</v>
      </c>
      <c r="B9" s="5" t="s">
        <v>3</v>
      </c>
      <c r="C9" s="73">
        <f t="shared" ref="C9:AG9" si="0">C10+C20+C25+C26</f>
        <v>42050.269776564521</v>
      </c>
      <c r="D9" s="73">
        <f t="shared" si="0"/>
        <v>569.30591131598612</v>
      </c>
      <c r="E9" s="73">
        <f t="shared" si="0"/>
        <v>538.73524720893147</v>
      </c>
      <c r="F9" s="73">
        <f t="shared" si="0"/>
        <v>0</v>
      </c>
      <c r="G9" s="73">
        <f t="shared" si="0"/>
        <v>46913.631894118102</v>
      </c>
      <c r="H9" s="73">
        <f t="shared" si="0"/>
        <v>2440.5833000000002</v>
      </c>
      <c r="I9" s="73">
        <f t="shared" si="0"/>
        <v>1392.9967262429857</v>
      </c>
      <c r="J9" s="73">
        <f t="shared" si="0"/>
        <v>1091.5451473725293</v>
      </c>
      <c r="K9" s="73">
        <f t="shared" si="0"/>
        <v>571.03009824835294</v>
      </c>
      <c r="L9" s="73">
        <f t="shared" si="0"/>
        <v>857.90886052939709</v>
      </c>
      <c r="M9" s="73">
        <f t="shared" si="0"/>
        <v>1737.9727549280183</v>
      </c>
      <c r="N9" s="73">
        <f t="shared" si="0"/>
        <v>73.065899285191222</v>
      </c>
      <c r="O9" s="73">
        <f t="shared" si="0"/>
        <v>0</v>
      </c>
      <c r="P9" s="73">
        <f t="shared" si="0"/>
        <v>0</v>
      </c>
      <c r="Q9" s="73">
        <f t="shared" si="0"/>
        <v>234.88362034398548</v>
      </c>
      <c r="R9" s="73">
        <f t="shared" si="0"/>
        <v>585.88932313247074</v>
      </c>
      <c r="S9" s="73">
        <f t="shared" si="0"/>
        <v>120.26776746523531</v>
      </c>
      <c r="T9" s="73">
        <f t="shared" si="0"/>
        <v>432.75910886801506</v>
      </c>
      <c r="U9" s="73">
        <f t="shared" si="0"/>
        <v>2.4214806221029432</v>
      </c>
      <c r="V9" s="73">
        <f t="shared" si="0"/>
        <v>14.721723525250011</v>
      </c>
      <c r="W9" s="73">
        <f t="shared" si="0"/>
        <v>0</v>
      </c>
      <c r="X9" s="73">
        <f t="shared" si="0"/>
        <v>0</v>
      </c>
      <c r="Y9" s="73">
        <f t="shared" si="0"/>
        <v>0</v>
      </c>
      <c r="Z9" s="73">
        <f t="shared" si="0"/>
        <v>0</v>
      </c>
      <c r="AA9" s="73">
        <f t="shared" si="0"/>
        <v>1050.9225899926789</v>
      </c>
      <c r="AB9" s="73">
        <f t="shared" si="0"/>
        <v>0.80716020736764771</v>
      </c>
      <c r="AC9" s="73">
        <f t="shared" si="0"/>
        <v>1391</v>
      </c>
      <c r="AD9" s="73">
        <f t="shared" si="0"/>
        <v>0</v>
      </c>
      <c r="AE9" s="73">
        <f t="shared" si="0"/>
        <v>0</v>
      </c>
      <c r="AF9" s="73">
        <f t="shared" si="0"/>
        <v>0</v>
      </c>
      <c r="AG9" s="73">
        <f t="shared" si="0"/>
        <v>0</v>
      </c>
      <c r="AH9" s="73">
        <f t="shared" ref="AH9:BM9" si="1">AH10+AH20+AH25+AH26</f>
        <v>0</v>
      </c>
      <c r="AI9" s="73">
        <f t="shared" si="1"/>
        <v>0</v>
      </c>
      <c r="AJ9" s="73">
        <f t="shared" si="1"/>
        <v>0</v>
      </c>
      <c r="AK9" s="73">
        <f t="shared" si="1"/>
        <v>0</v>
      </c>
      <c r="AL9" s="73">
        <f t="shared" si="1"/>
        <v>0</v>
      </c>
      <c r="AM9" s="73">
        <f t="shared" si="1"/>
        <v>13468.240438343251</v>
      </c>
      <c r="AN9" s="73">
        <f t="shared" si="1"/>
        <v>6149.3129829140744</v>
      </c>
      <c r="AO9" s="73">
        <f t="shared" si="1"/>
        <v>0</v>
      </c>
      <c r="AP9" s="73">
        <f t="shared" si="1"/>
        <v>0</v>
      </c>
      <c r="AQ9" s="73">
        <f t="shared" si="1"/>
        <v>0</v>
      </c>
      <c r="AR9" s="73">
        <f t="shared" si="1"/>
        <v>0</v>
      </c>
      <c r="AS9" s="73">
        <f t="shared" si="1"/>
        <v>0</v>
      </c>
      <c r="AT9" s="73">
        <f t="shared" si="1"/>
        <v>0</v>
      </c>
      <c r="AU9" s="73">
        <f t="shared" si="1"/>
        <v>0</v>
      </c>
      <c r="AV9" s="73">
        <f t="shared" si="1"/>
        <v>0</v>
      </c>
      <c r="AW9" s="73">
        <f t="shared" si="1"/>
        <v>0</v>
      </c>
      <c r="AX9" s="73">
        <f t="shared" si="1"/>
        <v>0</v>
      </c>
      <c r="AY9" s="73">
        <f t="shared" si="1"/>
        <v>0</v>
      </c>
      <c r="AZ9" s="73">
        <f t="shared" si="1"/>
        <v>0</v>
      </c>
      <c r="BA9" s="73">
        <f t="shared" si="1"/>
        <v>0</v>
      </c>
      <c r="BB9" s="73">
        <f t="shared" si="1"/>
        <v>0</v>
      </c>
      <c r="BC9" s="73">
        <f t="shared" si="1"/>
        <v>0</v>
      </c>
      <c r="BD9" s="73">
        <f t="shared" si="1"/>
        <v>0</v>
      </c>
      <c r="BE9" s="73">
        <f t="shared" si="1"/>
        <v>0</v>
      </c>
      <c r="BF9" s="73">
        <f t="shared" si="1"/>
        <v>0</v>
      </c>
      <c r="BG9" s="73">
        <f t="shared" si="1"/>
        <v>1519</v>
      </c>
      <c r="BH9" s="73">
        <f t="shared" si="1"/>
        <v>10304</v>
      </c>
      <c r="BI9" s="73">
        <f t="shared" si="1"/>
        <v>0</v>
      </c>
      <c r="BJ9" s="73">
        <f t="shared" si="1"/>
        <v>0</v>
      </c>
      <c r="BK9" s="73">
        <f t="shared" si="1"/>
        <v>133511.27181122845</v>
      </c>
      <c r="BL9" s="73">
        <f t="shared" si="1"/>
        <v>543036.9344093554</v>
      </c>
      <c r="BM9" s="73">
        <f t="shared" si="1"/>
        <v>1575</v>
      </c>
      <c r="BN9" s="73">
        <f t="shared" ref="BN9:BX9" si="2">BN10+BN20+BN25+BN26</f>
        <v>0</v>
      </c>
      <c r="BO9" s="73">
        <f t="shared" si="2"/>
        <v>0</v>
      </c>
      <c r="BP9" s="73">
        <f t="shared" si="2"/>
        <v>0</v>
      </c>
      <c r="BQ9" s="73">
        <f t="shared" si="2"/>
        <v>544611.9344093554</v>
      </c>
      <c r="BR9" s="73">
        <f t="shared" si="2"/>
        <v>53773.019102041842</v>
      </c>
      <c r="BS9" s="73">
        <f t="shared" si="2"/>
        <v>0</v>
      </c>
      <c r="BT9" s="73">
        <f t="shared" si="2"/>
        <v>39018.232219037789</v>
      </c>
      <c r="BU9" s="73">
        <f t="shared" si="2"/>
        <v>92791.251321079631</v>
      </c>
      <c r="BV9" s="73">
        <f t="shared" si="2"/>
        <v>10477.23623</v>
      </c>
      <c r="BW9" s="73">
        <f t="shared" si="2"/>
        <v>0</v>
      </c>
      <c r="BX9" s="73">
        <f t="shared" si="2"/>
        <v>10477.23623</v>
      </c>
      <c r="BY9" s="73">
        <f>BY10+BY20+BY25+BY26</f>
        <v>781391.69377166347</v>
      </c>
    </row>
    <row r="10" spans="1:77" ht="12.75" customHeight="1" x14ac:dyDescent="0.15">
      <c r="A10" s="6" t="s">
        <v>4</v>
      </c>
      <c r="B10" s="7" t="s">
        <v>5</v>
      </c>
      <c r="C10" s="74">
        <f>C11+C12+C13+C14+C15+C16+C17+C18+C19</f>
        <v>30036.962082400158</v>
      </c>
      <c r="D10" s="74">
        <f t="shared" ref="D10:BN10" si="3">D11+D12+D13+D14+D15+D16+D17+D18+D19</f>
        <v>569.30591131598612</v>
      </c>
      <c r="E10" s="74">
        <f t="shared" si="3"/>
        <v>212</v>
      </c>
      <c r="F10" s="74">
        <f t="shared" si="3"/>
        <v>0</v>
      </c>
      <c r="G10" s="74">
        <f t="shared" si="3"/>
        <v>44078.363983459407</v>
      </c>
      <c r="H10" s="74">
        <f t="shared" si="3"/>
        <v>2440.5833000000002</v>
      </c>
      <c r="I10" s="74">
        <f t="shared" si="3"/>
        <v>1384.9251241693091</v>
      </c>
      <c r="J10" s="74">
        <f t="shared" si="3"/>
        <v>1078.630584054647</v>
      </c>
      <c r="K10" s="74">
        <f t="shared" si="3"/>
        <v>571.03009824835294</v>
      </c>
      <c r="L10" s="74">
        <f t="shared" si="3"/>
        <v>79.908860529397103</v>
      </c>
      <c r="M10" s="74">
        <f t="shared" si="3"/>
        <v>66.994297211514805</v>
      </c>
      <c r="N10" s="74">
        <f t="shared" si="3"/>
        <v>66.187137004147104</v>
      </c>
      <c r="O10" s="74">
        <f t="shared" si="3"/>
        <v>0</v>
      </c>
      <c r="P10" s="74">
        <f t="shared" si="3"/>
        <v>0</v>
      </c>
      <c r="Q10" s="74">
        <f t="shared" si="3"/>
        <v>0</v>
      </c>
      <c r="R10" s="74">
        <f t="shared" si="3"/>
        <v>418</v>
      </c>
      <c r="S10" s="74">
        <f t="shared" si="3"/>
        <v>91.21</v>
      </c>
      <c r="T10" s="74">
        <f t="shared" si="3"/>
        <v>9</v>
      </c>
      <c r="U10" s="74">
        <f t="shared" si="3"/>
        <v>0</v>
      </c>
      <c r="V10" s="74">
        <f t="shared" si="3"/>
        <v>1</v>
      </c>
      <c r="W10" s="74">
        <f t="shared" si="3"/>
        <v>0</v>
      </c>
      <c r="X10" s="74">
        <f t="shared" si="3"/>
        <v>0</v>
      </c>
      <c r="Y10" s="74">
        <f t="shared" si="3"/>
        <v>0</v>
      </c>
      <c r="Z10" s="74">
        <f t="shared" si="3"/>
        <v>0</v>
      </c>
      <c r="AA10" s="74">
        <f t="shared" si="3"/>
        <v>0</v>
      </c>
      <c r="AB10" s="74">
        <f t="shared" si="3"/>
        <v>0</v>
      </c>
      <c r="AC10" s="74">
        <f t="shared" si="3"/>
        <v>0</v>
      </c>
      <c r="AD10" s="74">
        <f t="shared" si="3"/>
        <v>0</v>
      </c>
      <c r="AE10" s="74">
        <f>AE11+AE12+AE13+AE14+AE15+AE16+AE17+AE18+AE19</f>
        <v>0</v>
      </c>
      <c r="AF10" s="74">
        <f t="shared" si="3"/>
        <v>0</v>
      </c>
      <c r="AG10" s="74">
        <f t="shared" si="3"/>
        <v>0</v>
      </c>
      <c r="AH10" s="74">
        <f t="shared" si="3"/>
        <v>0</v>
      </c>
      <c r="AI10" s="74">
        <f t="shared" si="3"/>
        <v>0</v>
      </c>
      <c r="AJ10" s="74">
        <f t="shared" si="3"/>
        <v>0</v>
      </c>
      <c r="AK10" s="74">
        <f t="shared" si="3"/>
        <v>0</v>
      </c>
      <c r="AL10" s="74">
        <f t="shared" si="3"/>
        <v>0</v>
      </c>
      <c r="AM10" s="74">
        <f t="shared" si="3"/>
        <v>11161.950361859388</v>
      </c>
      <c r="AN10" s="74">
        <f t="shared" si="3"/>
        <v>4556.155686659099</v>
      </c>
      <c r="AO10" s="74">
        <f t="shared" si="3"/>
        <v>0</v>
      </c>
      <c r="AP10" s="74">
        <f t="shared" si="3"/>
        <v>0</v>
      </c>
      <c r="AQ10" s="74">
        <f t="shared" si="3"/>
        <v>0</v>
      </c>
      <c r="AR10" s="74">
        <f t="shared" si="3"/>
        <v>0</v>
      </c>
      <c r="AS10" s="74">
        <f t="shared" si="3"/>
        <v>0</v>
      </c>
      <c r="AT10" s="74">
        <f t="shared" si="3"/>
        <v>0</v>
      </c>
      <c r="AU10" s="74">
        <f t="shared" si="3"/>
        <v>0</v>
      </c>
      <c r="AV10" s="74">
        <f t="shared" si="3"/>
        <v>0</v>
      </c>
      <c r="AW10" s="74">
        <f t="shared" si="3"/>
        <v>0</v>
      </c>
      <c r="AX10" s="74">
        <f t="shared" si="3"/>
        <v>0</v>
      </c>
      <c r="AY10" s="74">
        <f t="shared" si="3"/>
        <v>0</v>
      </c>
      <c r="AZ10" s="74">
        <f t="shared" si="3"/>
        <v>0</v>
      </c>
      <c r="BA10" s="74">
        <f t="shared" si="3"/>
        <v>0</v>
      </c>
      <c r="BB10" s="74">
        <f t="shared" si="3"/>
        <v>0</v>
      </c>
      <c r="BC10" s="74">
        <f t="shared" si="3"/>
        <v>0</v>
      </c>
      <c r="BD10" s="74">
        <f t="shared" si="3"/>
        <v>0</v>
      </c>
      <c r="BE10" s="74">
        <f t="shared" si="3"/>
        <v>0</v>
      </c>
      <c r="BF10" s="74">
        <f t="shared" si="3"/>
        <v>0</v>
      </c>
      <c r="BG10" s="74">
        <f t="shared" si="3"/>
        <v>0</v>
      </c>
      <c r="BH10" s="74">
        <f>BH11+BH12+BH13+BH14+BH15+BH16+BH17+BH18+BH19</f>
        <v>10304</v>
      </c>
      <c r="BI10" s="74">
        <f t="shared" si="3"/>
        <v>0</v>
      </c>
      <c r="BJ10" s="74">
        <f t="shared" si="3"/>
        <v>0</v>
      </c>
      <c r="BK10" s="74">
        <f t="shared" si="3"/>
        <v>107126.20742691139</v>
      </c>
      <c r="BL10" s="74">
        <f t="shared" si="3"/>
        <v>421339.91160030471</v>
      </c>
      <c r="BM10" s="74">
        <f t="shared" si="3"/>
        <v>1575</v>
      </c>
      <c r="BN10" s="74">
        <f t="shared" si="3"/>
        <v>0</v>
      </c>
      <c r="BO10" s="74">
        <f t="shared" ref="BO10:BY10" si="4">BO11+BO12+BO13+BO14+BO15+BO16+BO17+BO18+BO19</f>
        <v>0</v>
      </c>
      <c r="BP10" s="74">
        <f t="shared" si="4"/>
        <v>0</v>
      </c>
      <c r="BQ10" s="74">
        <f t="shared" si="4"/>
        <v>422914.91160030471</v>
      </c>
      <c r="BR10" s="74">
        <f t="shared" si="4"/>
        <v>0</v>
      </c>
      <c r="BS10" s="74">
        <f>BS11+BS12+BS13+BS14+BS15+BS16+BS17+BS18+BS19</f>
        <v>0</v>
      </c>
      <c r="BT10" s="74">
        <f>BT11+BT12+BT13+BT14+BT15+BT16+BT17+BT18+BT19</f>
        <v>34913.078156905714</v>
      </c>
      <c r="BU10" s="74">
        <f>BU11+BU12+BU13+BU14+BU15+BU16+BU17+BU18+BU19</f>
        <v>34913.078156905714</v>
      </c>
      <c r="BV10" s="74">
        <f>BV11+BV12+BV13+BV14+BV15+BV16+BV17+BV18+BV19</f>
        <v>9272.9289329999992</v>
      </c>
      <c r="BW10" s="74">
        <f t="shared" si="4"/>
        <v>0</v>
      </c>
      <c r="BX10" s="74">
        <f t="shared" si="4"/>
        <v>9272.9289329999992</v>
      </c>
      <c r="BY10" s="74">
        <f t="shared" si="4"/>
        <v>574227.12611712178</v>
      </c>
    </row>
    <row r="11" spans="1:77" ht="12.75" customHeight="1" x14ac:dyDescent="0.15">
      <c r="A11" s="46" t="s">
        <v>207</v>
      </c>
      <c r="B11" s="46" t="s">
        <v>208</v>
      </c>
      <c r="C11" s="75">
        <v>8023.8152848709897</v>
      </c>
      <c r="D11" s="75">
        <v>498.47320999676703</v>
      </c>
      <c r="E11" s="75">
        <v>189</v>
      </c>
      <c r="F11" s="75">
        <v>0</v>
      </c>
      <c r="G11" s="75">
        <f>12068.0916687607+200</f>
        <v>12268.0916687607</v>
      </c>
      <c r="H11" s="75">
        <v>1175</v>
      </c>
      <c r="I11" s="75">
        <v>0</v>
      </c>
      <c r="J11" s="75">
        <v>300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91.21</v>
      </c>
      <c r="T11" s="75">
        <v>9</v>
      </c>
      <c r="U11" s="75">
        <v>0</v>
      </c>
      <c r="V11" s="75">
        <v>1</v>
      </c>
      <c r="W11" s="75">
        <v>0</v>
      </c>
      <c r="X11" s="75">
        <v>0</v>
      </c>
      <c r="Y11" s="75">
        <v>0</v>
      </c>
      <c r="Z11" s="84">
        <v>0</v>
      </c>
      <c r="AA11" s="75">
        <v>0</v>
      </c>
      <c r="AB11" s="75">
        <v>0</v>
      </c>
      <c r="AC11" s="75">
        <v>0</v>
      </c>
      <c r="AD11" s="75">
        <v>0</v>
      </c>
      <c r="AE11" s="75">
        <v>0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75">
        <v>0</v>
      </c>
      <c r="AQ11" s="75">
        <v>0</v>
      </c>
      <c r="AR11" s="75">
        <v>0</v>
      </c>
      <c r="AS11" s="75">
        <v>0</v>
      </c>
      <c r="AT11" s="75">
        <v>0</v>
      </c>
      <c r="AU11" s="75">
        <v>0</v>
      </c>
      <c r="AV11" s="75">
        <v>0</v>
      </c>
      <c r="AW11" s="75">
        <v>0</v>
      </c>
      <c r="AX11" s="75">
        <v>0</v>
      </c>
      <c r="AY11" s="75">
        <v>0</v>
      </c>
      <c r="AZ11" s="75">
        <v>0</v>
      </c>
      <c r="BA11" s="75">
        <v>0</v>
      </c>
      <c r="BB11" s="75">
        <v>0</v>
      </c>
      <c r="BC11" s="75">
        <v>0</v>
      </c>
      <c r="BD11" s="75">
        <v>0</v>
      </c>
      <c r="BE11" s="75">
        <v>0</v>
      </c>
      <c r="BF11" s="75">
        <v>0</v>
      </c>
      <c r="BG11" s="75">
        <v>0</v>
      </c>
      <c r="BH11" s="75">
        <v>1500</v>
      </c>
      <c r="BI11" s="75">
        <v>0</v>
      </c>
      <c r="BJ11" s="75">
        <v>0</v>
      </c>
      <c r="BK11" s="75">
        <f>SUM(C11:BJ11)</f>
        <v>24055.590163628454</v>
      </c>
      <c r="BL11" s="75">
        <v>146847.23952621696</v>
      </c>
      <c r="BM11" s="79">
        <v>300</v>
      </c>
      <c r="BN11" s="79">
        <v>0</v>
      </c>
      <c r="BO11" s="79">
        <v>0</v>
      </c>
      <c r="BP11" s="79">
        <f>BN11+BO11</f>
        <v>0</v>
      </c>
      <c r="BQ11" s="79">
        <f t="shared" ref="BQ11:BQ71" si="5">BL11+BM11+BP11</f>
        <v>147147.23952621696</v>
      </c>
      <c r="BR11" s="79">
        <v>0</v>
      </c>
      <c r="BS11" s="79">
        <v>0</v>
      </c>
      <c r="BT11" s="79">
        <v>32968.354797905718</v>
      </c>
      <c r="BU11" s="79">
        <f t="shared" ref="BU11:BU71" si="6">BR11+BS11+BT11</f>
        <v>32968.354797905718</v>
      </c>
      <c r="BV11" s="79">
        <v>17.946021000000002</v>
      </c>
      <c r="BW11" s="79">
        <v>0</v>
      </c>
      <c r="BX11" s="79">
        <f>BV11+BW11</f>
        <v>17.946021000000002</v>
      </c>
      <c r="BY11" s="79">
        <f t="shared" ref="BY11:BY71" si="7">BK11+BQ11+BU11+BX11</f>
        <v>204189.13050875114</v>
      </c>
    </row>
    <row r="12" spans="1:77" ht="12.75" customHeight="1" x14ac:dyDescent="0.15">
      <c r="A12" s="46" t="s">
        <v>209</v>
      </c>
      <c r="B12" s="46" t="s">
        <v>210</v>
      </c>
      <c r="C12" s="75">
        <v>15178.905872461841</v>
      </c>
      <c r="D12" s="75">
        <v>0</v>
      </c>
      <c r="E12" s="75">
        <v>23</v>
      </c>
      <c r="F12" s="75">
        <v>0</v>
      </c>
      <c r="G12" s="75">
        <v>8604.1339846987084</v>
      </c>
      <c r="H12" s="75">
        <v>600</v>
      </c>
      <c r="I12" s="75">
        <v>0</v>
      </c>
      <c r="J12" s="75">
        <v>200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84">
        <v>0</v>
      </c>
      <c r="AA12" s="75">
        <v>0</v>
      </c>
      <c r="AB12" s="75">
        <v>0</v>
      </c>
      <c r="AC12" s="75">
        <v>0</v>
      </c>
      <c r="AD12" s="75">
        <v>0</v>
      </c>
      <c r="AE12" s="75">
        <v>0</v>
      </c>
      <c r="AF12" s="75">
        <v>0</v>
      </c>
      <c r="AG12" s="75">
        <v>0</v>
      </c>
      <c r="AH12" s="75">
        <v>0</v>
      </c>
      <c r="AI12" s="75">
        <v>0</v>
      </c>
      <c r="AJ12" s="75">
        <v>0</v>
      </c>
      <c r="AK12" s="75">
        <v>0</v>
      </c>
      <c r="AL12" s="75">
        <v>0</v>
      </c>
      <c r="AM12" s="75">
        <v>5544.3720347797098</v>
      </c>
      <c r="AN12" s="75">
        <v>1699.6718189829501</v>
      </c>
      <c r="AO12" s="75">
        <v>0</v>
      </c>
      <c r="AP12" s="75">
        <v>0</v>
      </c>
      <c r="AQ12" s="75">
        <v>0</v>
      </c>
      <c r="AR12" s="75">
        <v>0</v>
      </c>
      <c r="AS12" s="75">
        <v>0</v>
      </c>
      <c r="AT12" s="75">
        <v>0</v>
      </c>
      <c r="AU12" s="75">
        <v>0</v>
      </c>
      <c r="AV12" s="75">
        <v>0</v>
      </c>
      <c r="AW12" s="75">
        <v>0</v>
      </c>
      <c r="AX12" s="75">
        <v>0</v>
      </c>
      <c r="AY12" s="75">
        <v>0</v>
      </c>
      <c r="AZ12" s="75">
        <v>0</v>
      </c>
      <c r="BA12" s="75">
        <v>0</v>
      </c>
      <c r="BB12" s="75">
        <v>0</v>
      </c>
      <c r="BC12" s="75">
        <v>0</v>
      </c>
      <c r="BD12" s="75">
        <v>0</v>
      </c>
      <c r="BE12" s="75">
        <v>0</v>
      </c>
      <c r="BF12" s="75">
        <v>0</v>
      </c>
      <c r="BG12" s="75">
        <v>0</v>
      </c>
      <c r="BH12" s="75">
        <v>3000</v>
      </c>
      <c r="BI12" s="75">
        <v>0</v>
      </c>
      <c r="BJ12" s="75">
        <v>0</v>
      </c>
      <c r="BK12" s="75">
        <f t="shared" ref="BK12:BK19" si="8">SUM(C12:BJ12)</f>
        <v>34850.083710923209</v>
      </c>
      <c r="BL12" s="75">
        <v>111136.62980067551</v>
      </c>
      <c r="BM12" s="79">
        <v>300</v>
      </c>
      <c r="BN12" s="79">
        <v>0</v>
      </c>
      <c r="BO12" s="79">
        <v>0</v>
      </c>
      <c r="BP12" s="79">
        <f t="shared" ref="BP12:BP24" si="9">BN12+BO12</f>
        <v>0</v>
      </c>
      <c r="BQ12" s="79">
        <f t="shared" si="5"/>
        <v>111436.62980067551</v>
      </c>
      <c r="BR12" s="79">
        <v>0</v>
      </c>
      <c r="BS12" s="79">
        <v>0</v>
      </c>
      <c r="BT12" s="79">
        <v>0</v>
      </c>
      <c r="BU12" s="79">
        <f t="shared" si="6"/>
        <v>0</v>
      </c>
      <c r="BV12" s="79">
        <v>14.898155999999998</v>
      </c>
      <c r="BW12" s="79">
        <v>0</v>
      </c>
      <c r="BX12" s="79">
        <f t="shared" ref="BX12:BX19" si="10">BV12+BW12</f>
        <v>14.898155999999998</v>
      </c>
      <c r="BY12" s="79">
        <f t="shared" si="7"/>
        <v>146301.61166759871</v>
      </c>
    </row>
    <row r="13" spans="1:77" ht="12.75" customHeight="1" x14ac:dyDescent="0.15">
      <c r="A13" s="46" t="s">
        <v>211</v>
      </c>
      <c r="B13" s="46" t="s">
        <v>212</v>
      </c>
      <c r="C13" s="75">
        <v>3516.8958711359282</v>
      </c>
      <c r="D13" s="75">
        <v>0</v>
      </c>
      <c r="E13" s="75">
        <v>0</v>
      </c>
      <c r="F13" s="75">
        <v>0</v>
      </c>
      <c r="G13" s="75">
        <v>4215.7</v>
      </c>
      <c r="H13" s="75">
        <v>665.58330000000001</v>
      </c>
      <c r="I13" s="75">
        <v>0</v>
      </c>
      <c r="J13" s="75">
        <v>93.630584054647102</v>
      </c>
      <c r="K13" s="75">
        <v>0</v>
      </c>
      <c r="L13" s="75">
        <v>17.7575245620882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300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84">
        <v>0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3029</v>
      </c>
      <c r="AN13" s="75">
        <v>500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75">
        <v>0</v>
      </c>
      <c r="AX13" s="75">
        <v>0</v>
      </c>
      <c r="AY13" s="75">
        <v>0</v>
      </c>
      <c r="AZ13" s="75">
        <v>0</v>
      </c>
      <c r="BA13" s="75">
        <v>0</v>
      </c>
      <c r="BB13" s="75">
        <v>0</v>
      </c>
      <c r="BC13" s="75">
        <v>0</v>
      </c>
      <c r="BD13" s="75">
        <v>0</v>
      </c>
      <c r="BE13" s="75">
        <v>0</v>
      </c>
      <c r="BF13" s="75">
        <v>0</v>
      </c>
      <c r="BG13" s="75">
        <v>0</v>
      </c>
      <c r="BH13" s="75">
        <v>2000</v>
      </c>
      <c r="BI13" s="75">
        <v>0</v>
      </c>
      <c r="BJ13" s="75">
        <v>0</v>
      </c>
      <c r="BK13" s="75">
        <f t="shared" si="8"/>
        <v>14338.567279752662</v>
      </c>
      <c r="BL13" s="75">
        <v>37204.922330653506</v>
      </c>
      <c r="BM13" s="79">
        <v>300</v>
      </c>
      <c r="BN13" s="79">
        <v>0</v>
      </c>
      <c r="BO13" s="79">
        <v>0</v>
      </c>
      <c r="BP13" s="79">
        <f t="shared" si="9"/>
        <v>0</v>
      </c>
      <c r="BQ13" s="79">
        <f t="shared" si="5"/>
        <v>37504.922330653506</v>
      </c>
      <c r="BR13" s="79">
        <v>0</v>
      </c>
      <c r="BS13" s="79">
        <v>0</v>
      </c>
      <c r="BT13" s="79">
        <v>25</v>
      </c>
      <c r="BU13" s="79">
        <f t="shared" si="6"/>
        <v>25</v>
      </c>
      <c r="BV13" s="79">
        <v>1004.469977</v>
      </c>
      <c r="BW13" s="79">
        <v>0</v>
      </c>
      <c r="BX13" s="79">
        <f t="shared" si="10"/>
        <v>1004.469977</v>
      </c>
      <c r="BY13" s="79">
        <f t="shared" si="7"/>
        <v>52872.959587406171</v>
      </c>
    </row>
    <row r="14" spans="1:77" ht="12.75" customHeight="1" x14ac:dyDescent="0.15">
      <c r="A14" s="46" t="s">
        <v>213</v>
      </c>
      <c r="B14" s="46" t="s">
        <v>214</v>
      </c>
      <c r="C14" s="75">
        <v>419.51633325385222</v>
      </c>
      <c r="D14" s="75">
        <v>0</v>
      </c>
      <c r="E14" s="75">
        <v>0</v>
      </c>
      <c r="F14" s="75">
        <v>0</v>
      </c>
      <c r="G14" s="75">
        <v>1593.6</v>
      </c>
      <c r="H14" s="75">
        <v>0</v>
      </c>
      <c r="I14" s="75">
        <v>113</v>
      </c>
      <c r="J14" s="75">
        <v>85</v>
      </c>
      <c r="K14" s="75">
        <v>0</v>
      </c>
      <c r="L14" s="75">
        <v>62.151335967308903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118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84">
        <v>0</v>
      </c>
      <c r="AA14" s="75">
        <v>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1500</v>
      </c>
      <c r="AN14" s="75">
        <v>900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75">
        <v>0</v>
      </c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600</v>
      </c>
      <c r="BI14" s="75">
        <v>0</v>
      </c>
      <c r="BJ14" s="75">
        <v>0</v>
      </c>
      <c r="BK14" s="75">
        <f t="shared" si="8"/>
        <v>5391.2676692211608</v>
      </c>
      <c r="BL14" s="75">
        <v>16236.1353554662</v>
      </c>
      <c r="BM14" s="79">
        <v>125</v>
      </c>
      <c r="BN14" s="79">
        <v>0</v>
      </c>
      <c r="BO14" s="79">
        <v>0</v>
      </c>
      <c r="BP14" s="79">
        <f t="shared" si="9"/>
        <v>0</v>
      </c>
      <c r="BQ14" s="79">
        <f t="shared" si="5"/>
        <v>16361.1353554662</v>
      </c>
      <c r="BR14" s="79">
        <v>0</v>
      </c>
      <c r="BS14" s="79">
        <v>0</v>
      </c>
      <c r="BT14" s="79">
        <v>32</v>
      </c>
      <c r="BU14" s="79">
        <f t="shared" si="6"/>
        <v>32</v>
      </c>
      <c r="BV14" s="79">
        <v>39.871688999999996</v>
      </c>
      <c r="BW14" s="79">
        <v>0</v>
      </c>
      <c r="BX14" s="79">
        <f t="shared" si="10"/>
        <v>39.871688999999996</v>
      </c>
      <c r="BY14" s="79">
        <f t="shared" si="7"/>
        <v>21824.274713687359</v>
      </c>
    </row>
    <row r="15" spans="1:77" ht="12.75" customHeight="1" x14ac:dyDescent="0.15">
      <c r="A15" s="46" t="s">
        <v>215</v>
      </c>
      <c r="B15" s="46" t="s">
        <v>216</v>
      </c>
      <c r="C15" s="75">
        <v>1251.2842674988258</v>
      </c>
      <c r="D15" s="75">
        <v>0</v>
      </c>
      <c r="E15" s="75">
        <v>0</v>
      </c>
      <c r="F15" s="75">
        <v>0</v>
      </c>
      <c r="G15" s="75">
        <v>1400</v>
      </c>
      <c r="H15" s="75">
        <v>0</v>
      </c>
      <c r="I15" s="75">
        <v>200</v>
      </c>
      <c r="J15" s="75">
        <v>20</v>
      </c>
      <c r="K15" s="75">
        <v>0</v>
      </c>
      <c r="L15" s="75">
        <v>0</v>
      </c>
      <c r="M15" s="75">
        <v>66.994297211514805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84">
        <v>0</v>
      </c>
      <c r="AA15" s="75">
        <v>0</v>
      </c>
      <c r="AB15" s="75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300</v>
      </c>
      <c r="AN15" s="75">
        <v>700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5">
        <v>0</v>
      </c>
      <c r="AZ15" s="75">
        <v>0</v>
      </c>
      <c r="BA15" s="75">
        <v>0</v>
      </c>
      <c r="BB15" s="75">
        <v>0</v>
      </c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1404</v>
      </c>
      <c r="BI15" s="75">
        <v>0</v>
      </c>
      <c r="BJ15" s="75">
        <v>0</v>
      </c>
      <c r="BK15" s="75">
        <f t="shared" si="8"/>
        <v>5342.278564710341</v>
      </c>
      <c r="BL15" s="75">
        <v>62100.152497531199</v>
      </c>
      <c r="BM15" s="79">
        <v>250</v>
      </c>
      <c r="BN15" s="79">
        <v>0</v>
      </c>
      <c r="BO15" s="79">
        <v>0</v>
      </c>
      <c r="BP15" s="79">
        <f t="shared" si="9"/>
        <v>0</v>
      </c>
      <c r="BQ15" s="79">
        <f t="shared" si="5"/>
        <v>62350.152497531199</v>
      </c>
      <c r="BR15" s="79">
        <v>0</v>
      </c>
      <c r="BS15" s="79">
        <v>0</v>
      </c>
      <c r="BT15" s="79">
        <v>48</v>
      </c>
      <c r="BU15" s="79">
        <f t="shared" si="6"/>
        <v>48</v>
      </c>
      <c r="BV15" s="79">
        <v>0</v>
      </c>
      <c r="BW15" s="79">
        <v>0</v>
      </c>
      <c r="BX15" s="79">
        <f t="shared" si="10"/>
        <v>0</v>
      </c>
      <c r="BY15" s="79">
        <f t="shared" si="7"/>
        <v>67740.431062241536</v>
      </c>
    </row>
    <row r="16" spans="1:77" ht="12.75" customHeight="1" x14ac:dyDescent="0.15">
      <c r="A16" s="46" t="s">
        <v>217</v>
      </c>
      <c r="B16" s="46" t="s">
        <v>218</v>
      </c>
      <c r="C16" s="75">
        <v>715.26759277454971</v>
      </c>
      <c r="D16" s="75">
        <v>0</v>
      </c>
      <c r="E16" s="75">
        <v>0</v>
      </c>
      <c r="F16" s="75">
        <v>0</v>
      </c>
      <c r="G16" s="75">
        <v>2273.7800000000002</v>
      </c>
      <c r="H16" s="75">
        <v>0</v>
      </c>
      <c r="I16" s="75">
        <v>400</v>
      </c>
      <c r="J16" s="75">
        <v>380</v>
      </c>
      <c r="K16" s="75">
        <v>71.030098248352999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84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100</v>
      </c>
      <c r="AN16" s="75">
        <v>300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75">
        <v>0</v>
      </c>
      <c r="BE16" s="75">
        <v>0</v>
      </c>
      <c r="BF16" s="75">
        <v>0</v>
      </c>
      <c r="BG16" s="75">
        <v>0</v>
      </c>
      <c r="BH16" s="75">
        <v>700</v>
      </c>
      <c r="BI16" s="75">
        <v>0</v>
      </c>
      <c r="BJ16" s="75">
        <v>0</v>
      </c>
      <c r="BK16" s="75">
        <f t="shared" si="8"/>
        <v>4940.0776910229033</v>
      </c>
      <c r="BL16" s="75">
        <v>20267.116784676004</v>
      </c>
      <c r="BM16" s="79">
        <v>150</v>
      </c>
      <c r="BN16" s="79">
        <v>0</v>
      </c>
      <c r="BO16" s="79">
        <v>0</v>
      </c>
      <c r="BP16" s="79">
        <f t="shared" si="9"/>
        <v>0</v>
      </c>
      <c r="BQ16" s="79">
        <f t="shared" si="5"/>
        <v>20417.116784676004</v>
      </c>
      <c r="BR16" s="79">
        <v>0</v>
      </c>
      <c r="BS16" s="79">
        <v>0</v>
      </c>
      <c r="BT16" s="79">
        <v>675.57209999999998</v>
      </c>
      <c r="BU16" s="79">
        <f t="shared" si="6"/>
        <v>675.57209999999998</v>
      </c>
      <c r="BV16" s="79">
        <v>3944.5709789999996</v>
      </c>
      <c r="BW16" s="79">
        <v>0</v>
      </c>
      <c r="BX16" s="79">
        <f t="shared" si="10"/>
        <v>3944.5709789999996</v>
      </c>
      <c r="BY16" s="79">
        <f t="shared" si="7"/>
        <v>29977.337554698908</v>
      </c>
    </row>
    <row r="17" spans="1:77" ht="12.75" customHeight="1" x14ac:dyDescent="0.15">
      <c r="A17" s="46" t="s">
        <v>219</v>
      </c>
      <c r="B17" s="46" t="s">
        <v>220</v>
      </c>
      <c r="C17" s="75">
        <v>630.79952242132606</v>
      </c>
      <c r="D17" s="75">
        <v>0</v>
      </c>
      <c r="E17" s="75">
        <v>0</v>
      </c>
      <c r="F17" s="75">
        <v>0</v>
      </c>
      <c r="G17" s="75">
        <v>2181.2069999999999</v>
      </c>
      <c r="H17" s="75">
        <v>0</v>
      </c>
      <c r="I17" s="75">
        <v>300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84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288.57832707967799</v>
      </c>
      <c r="AN17" s="75">
        <v>156.4838676761488</v>
      </c>
      <c r="AO17" s="75">
        <v>0</v>
      </c>
      <c r="AP17" s="75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75">
        <v>0</v>
      </c>
      <c r="BE17" s="75">
        <v>0</v>
      </c>
      <c r="BF17" s="75">
        <v>0</v>
      </c>
      <c r="BG17" s="75">
        <v>0</v>
      </c>
      <c r="BH17" s="75">
        <v>700</v>
      </c>
      <c r="BI17" s="75">
        <v>0</v>
      </c>
      <c r="BJ17" s="75">
        <v>0</v>
      </c>
      <c r="BK17" s="75">
        <f t="shared" si="8"/>
        <v>4257.0687171771524</v>
      </c>
      <c r="BL17" s="75">
        <v>26204.394305085301</v>
      </c>
      <c r="BM17" s="79">
        <v>0</v>
      </c>
      <c r="BN17" s="79">
        <v>0</v>
      </c>
      <c r="BO17" s="79">
        <v>0</v>
      </c>
      <c r="BP17" s="79">
        <f t="shared" si="9"/>
        <v>0</v>
      </c>
      <c r="BQ17" s="79">
        <f t="shared" si="5"/>
        <v>26204.394305085301</v>
      </c>
      <c r="BR17" s="79">
        <v>0</v>
      </c>
      <c r="BS17" s="79">
        <v>0</v>
      </c>
      <c r="BT17" s="79">
        <v>1164.151259</v>
      </c>
      <c r="BU17" s="79">
        <f t="shared" si="6"/>
        <v>1164.151259</v>
      </c>
      <c r="BV17" s="79">
        <v>3379.3100169999998</v>
      </c>
      <c r="BW17" s="79">
        <v>0</v>
      </c>
      <c r="BX17" s="79">
        <f t="shared" si="10"/>
        <v>3379.3100169999998</v>
      </c>
      <c r="BY17" s="79">
        <f>BK17+BQ17+BU17+BX17</f>
        <v>35004.924298262456</v>
      </c>
    </row>
    <row r="18" spans="1:77" ht="12.75" customHeight="1" x14ac:dyDescent="0.15">
      <c r="A18" s="46" t="s">
        <v>221</v>
      </c>
      <c r="B18" s="46" t="s">
        <v>222</v>
      </c>
      <c r="C18" s="75">
        <v>199.89553028675144</v>
      </c>
      <c r="D18" s="75">
        <v>0</v>
      </c>
      <c r="E18" s="75">
        <v>0</v>
      </c>
      <c r="F18" s="75">
        <v>0</v>
      </c>
      <c r="G18" s="84">
        <v>11540.151330000001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84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75">
        <v>0</v>
      </c>
      <c r="BE18" s="75">
        <v>0</v>
      </c>
      <c r="BF18" s="75">
        <v>0</v>
      </c>
      <c r="BG18" s="75">
        <v>0</v>
      </c>
      <c r="BH18" s="75">
        <v>0</v>
      </c>
      <c r="BI18" s="75">
        <v>0</v>
      </c>
      <c r="BJ18" s="75">
        <v>0</v>
      </c>
      <c r="BK18" s="75">
        <f t="shared" si="8"/>
        <v>11740.046860286751</v>
      </c>
      <c r="BL18" s="75">
        <v>1018.24</v>
      </c>
      <c r="BM18" s="79">
        <v>0</v>
      </c>
      <c r="BN18" s="79">
        <v>0</v>
      </c>
      <c r="BO18" s="79">
        <v>0</v>
      </c>
      <c r="BP18" s="79">
        <f t="shared" si="9"/>
        <v>0</v>
      </c>
      <c r="BQ18" s="79">
        <f t="shared" si="5"/>
        <v>1018.24</v>
      </c>
      <c r="BR18" s="79">
        <v>0</v>
      </c>
      <c r="BS18" s="79">
        <v>0</v>
      </c>
      <c r="BT18" s="79">
        <v>0</v>
      </c>
      <c r="BU18" s="79">
        <f t="shared" si="6"/>
        <v>0</v>
      </c>
      <c r="BV18" s="79">
        <v>0</v>
      </c>
      <c r="BW18" s="79">
        <v>0</v>
      </c>
      <c r="BX18" s="79">
        <f t="shared" si="10"/>
        <v>0</v>
      </c>
      <c r="BY18" s="79">
        <f t="shared" si="7"/>
        <v>12758.286860286751</v>
      </c>
    </row>
    <row r="19" spans="1:77" ht="12.75" customHeight="1" x14ac:dyDescent="0.15">
      <c r="A19" s="46" t="s">
        <v>223</v>
      </c>
      <c r="B19" s="46" t="s">
        <v>224</v>
      </c>
      <c r="C19" s="75">
        <v>100.5818076960922</v>
      </c>
      <c r="D19" s="75">
        <v>70.832701319219055</v>
      </c>
      <c r="E19" s="75">
        <v>0</v>
      </c>
      <c r="F19" s="75">
        <v>0</v>
      </c>
      <c r="G19" s="75">
        <v>1.7</v>
      </c>
      <c r="H19" s="75">
        <v>0</v>
      </c>
      <c r="I19" s="75">
        <v>371.92512416930902</v>
      </c>
      <c r="J19" s="75">
        <v>0</v>
      </c>
      <c r="K19" s="75">
        <v>500</v>
      </c>
      <c r="L19" s="75">
        <v>0</v>
      </c>
      <c r="M19" s="75">
        <v>0</v>
      </c>
      <c r="N19" s="75">
        <v>66.187137004147104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84">
        <v>0</v>
      </c>
      <c r="AA19" s="75">
        <v>0</v>
      </c>
      <c r="AB19" s="75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400</v>
      </c>
      <c r="AN19" s="75">
        <v>300</v>
      </c>
      <c r="AO19" s="75">
        <v>0</v>
      </c>
      <c r="AP19" s="75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75">
        <v>0</v>
      </c>
      <c r="AX19" s="75">
        <v>0</v>
      </c>
      <c r="AY19" s="75">
        <v>0</v>
      </c>
      <c r="AZ19" s="75">
        <v>0</v>
      </c>
      <c r="BA19" s="75">
        <v>0</v>
      </c>
      <c r="BB19" s="75">
        <v>0</v>
      </c>
      <c r="BC19" s="75">
        <v>0</v>
      </c>
      <c r="BD19" s="75">
        <v>0</v>
      </c>
      <c r="BE19" s="75">
        <v>0</v>
      </c>
      <c r="BF19" s="75">
        <v>0</v>
      </c>
      <c r="BG19" s="75">
        <v>0</v>
      </c>
      <c r="BH19" s="75">
        <v>400</v>
      </c>
      <c r="BI19" s="75">
        <v>0</v>
      </c>
      <c r="BJ19" s="75">
        <v>0</v>
      </c>
      <c r="BK19" s="75">
        <f t="shared" si="8"/>
        <v>2211.2267701887677</v>
      </c>
      <c r="BL19" s="75">
        <v>325.08100000000002</v>
      </c>
      <c r="BM19" s="79">
        <v>150</v>
      </c>
      <c r="BN19" s="79">
        <v>0</v>
      </c>
      <c r="BO19" s="79">
        <v>0</v>
      </c>
      <c r="BP19" s="79">
        <f t="shared" si="9"/>
        <v>0</v>
      </c>
      <c r="BQ19" s="79">
        <f t="shared" si="5"/>
        <v>475.08100000000002</v>
      </c>
      <c r="BR19" s="79">
        <v>0</v>
      </c>
      <c r="BS19" s="79">
        <v>0</v>
      </c>
      <c r="BT19" s="79">
        <v>0</v>
      </c>
      <c r="BU19" s="79">
        <f t="shared" si="6"/>
        <v>0</v>
      </c>
      <c r="BV19" s="79">
        <v>871.86209400000007</v>
      </c>
      <c r="BW19" s="79">
        <v>0</v>
      </c>
      <c r="BX19" s="79">
        <f t="shared" si="10"/>
        <v>871.86209400000007</v>
      </c>
      <c r="BY19" s="79">
        <f t="shared" si="7"/>
        <v>3558.1698641887679</v>
      </c>
    </row>
    <row r="20" spans="1:77" ht="12.75" customHeight="1" x14ac:dyDescent="0.15">
      <c r="A20" s="6" t="s">
        <v>6</v>
      </c>
      <c r="B20" s="7" t="s">
        <v>7</v>
      </c>
      <c r="C20" s="74">
        <f>C21+C22+C23+C24</f>
        <v>10913.712144319363</v>
      </c>
      <c r="D20" s="74">
        <f t="shared" ref="D20:BJ20" si="11">D21+D22+D23+D24</f>
        <v>0</v>
      </c>
      <c r="E20" s="74">
        <f t="shared" si="11"/>
        <v>0</v>
      </c>
      <c r="F20" s="74">
        <f t="shared" si="11"/>
        <v>0</v>
      </c>
      <c r="G20" s="74">
        <f t="shared" si="11"/>
        <v>2567.9318667187099</v>
      </c>
      <c r="H20" s="74">
        <f t="shared" si="11"/>
        <v>0</v>
      </c>
      <c r="I20" s="74">
        <f t="shared" si="11"/>
        <v>0</v>
      </c>
      <c r="J20" s="74">
        <f t="shared" si="11"/>
        <v>0</v>
      </c>
      <c r="K20" s="74">
        <f t="shared" si="11"/>
        <v>0</v>
      </c>
      <c r="L20" s="74">
        <f t="shared" si="11"/>
        <v>778</v>
      </c>
      <c r="M20" s="74">
        <f t="shared" si="11"/>
        <v>0</v>
      </c>
      <c r="N20" s="74">
        <f t="shared" si="11"/>
        <v>0</v>
      </c>
      <c r="O20" s="74">
        <f t="shared" si="11"/>
        <v>0</v>
      </c>
      <c r="P20" s="74">
        <f t="shared" si="11"/>
        <v>0</v>
      </c>
      <c r="Q20" s="74">
        <f t="shared" si="11"/>
        <v>0</v>
      </c>
      <c r="R20" s="74">
        <f t="shared" si="11"/>
        <v>0</v>
      </c>
      <c r="S20" s="74">
        <f t="shared" si="11"/>
        <v>0</v>
      </c>
      <c r="T20" s="74">
        <f t="shared" si="11"/>
        <v>0</v>
      </c>
      <c r="U20" s="74">
        <f t="shared" si="11"/>
        <v>0</v>
      </c>
      <c r="V20" s="74">
        <f t="shared" si="11"/>
        <v>0</v>
      </c>
      <c r="W20" s="74">
        <f t="shared" si="11"/>
        <v>0</v>
      </c>
      <c r="X20" s="74">
        <f t="shared" si="11"/>
        <v>0</v>
      </c>
      <c r="Y20" s="74">
        <f t="shared" si="11"/>
        <v>0</v>
      </c>
      <c r="Z20" s="74">
        <f t="shared" si="11"/>
        <v>0</v>
      </c>
      <c r="AA20" s="74">
        <f t="shared" si="11"/>
        <v>0</v>
      </c>
      <c r="AB20" s="74">
        <f t="shared" si="11"/>
        <v>0</v>
      </c>
      <c r="AC20" s="74">
        <f t="shared" si="11"/>
        <v>1391</v>
      </c>
      <c r="AD20" s="74">
        <f t="shared" si="11"/>
        <v>0</v>
      </c>
      <c r="AE20" s="74">
        <f t="shared" si="11"/>
        <v>0</v>
      </c>
      <c r="AF20" s="74">
        <f t="shared" si="11"/>
        <v>0</v>
      </c>
      <c r="AG20" s="74">
        <f t="shared" si="11"/>
        <v>0</v>
      </c>
      <c r="AH20" s="74">
        <f t="shared" si="11"/>
        <v>0</v>
      </c>
      <c r="AI20" s="74">
        <f t="shared" si="11"/>
        <v>0</v>
      </c>
      <c r="AJ20" s="74">
        <f t="shared" si="11"/>
        <v>0</v>
      </c>
      <c r="AK20" s="74">
        <f t="shared" si="11"/>
        <v>0</v>
      </c>
      <c r="AL20" s="74">
        <f t="shared" si="11"/>
        <v>0</v>
      </c>
      <c r="AM20" s="74">
        <f t="shared" si="11"/>
        <v>1135</v>
      </c>
      <c r="AN20" s="74">
        <f t="shared" si="11"/>
        <v>615</v>
      </c>
      <c r="AO20" s="74">
        <f t="shared" si="11"/>
        <v>0</v>
      </c>
      <c r="AP20" s="74">
        <f t="shared" si="11"/>
        <v>0</v>
      </c>
      <c r="AQ20" s="74">
        <f t="shared" si="11"/>
        <v>0</v>
      </c>
      <c r="AR20" s="74">
        <f t="shared" si="11"/>
        <v>0</v>
      </c>
      <c r="AS20" s="74">
        <f t="shared" si="11"/>
        <v>0</v>
      </c>
      <c r="AT20" s="74">
        <f t="shared" si="11"/>
        <v>0</v>
      </c>
      <c r="AU20" s="74">
        <f t="shared" si="11"/>
        <v>0</v>
      </c>
      <c r="AV20" s="74">
        <f t="shared" si="11"/>
        <v>0</v>
      </c>
      <c r="AW20" s="74">
        <f t="shared" si="11"/>
        <v>0</v>
      </c>
      <c r="AX20" s="74">
        <f t="shared" si="11"/>
        <v>0</v>
      </c>
      <c r="AY20" s="74">
        <f t="shared" si="11"/>
        <v>0</v>
      </c>
      <c r="AZ20" s="74">
        <f t="shared" si="11"/>
        <v>0</v>
      </c>
      <c r="BA20" s="74">
        <f t="shared" si="11"/>
        <v>0</v>
      </c>
      <c r="BB20" s="74">
        <f t="shared" si="11"/>
        <v>0</v>
      </c>
      <c r="BC20" s="74">
        <f t="shared" si="11"/>
        <v>0</v>
      </c>
      <c r="BD20" s="74">
        <f t="shared" si="11"/>
        <v>0</v>
      </c>
      <c r="BE20" s="74">
        <f t="shared" si="11"/>
        <v>0</v>
      </c>
      <c r="BF20" s="74">
        <f t="shared" si="11"/>
        <v>0</v>
      </c>
      <c r="BG20" s="74">
        <f t="shared" si="11"/>
        <v>1519</v>
      </c>
      <c r="BH20" s="74">
        <f t="shared" si="11"/>
        <v>0</v>
      </c>
      <c r="BI20" s="74">
        <f t="shared" si="11"/>
        <v>0</v>
      </c>
      <c r="BJ20" s="74">
        <f t="shared" si="11"/>
        <v>0</v>
      </c>
      <c r="BK20" s="74">
        <f>SUM(C20:BJ20)</f>
        <v>18919.644011038072</v>
      </c>
      <c r="BL20" s="74">
        <f>BL21+BL22+BL23+BL24</f>
        <v>108863.44387915928</v>
      </c>
      <c r="BM20" s="74">
        <f t="shared" ref="BM20" si="12">BM21+BM22+BM23+BM24</f>
        <v>0</v>
      </c>
      <c r="BN20" s="74">
        <f t="shared" ref="BN20" si="13">BN21+BN22+BN23+BN24</f>
        <v>0</v>
      </c>
      <c r="BO20" s="74">
        <f t="shared" ref="BO20" si="14">BO21+BO22+BO23+BO24</f>
        <v>0</v>
      </c>
      <c r="BP20" s="74">
        <f t="shared" ref="BP20" si="15">BP21+BP22+BP23+BP24</f>
        <v>0</v>
      </c>
      <c r="BQ20" s="74">
        <f>BQ21+BQ22+BQ23+BQ24</f>
        <v>108863.44387915928</v>
      </c>
      <c r="BR20" s="74">
        <f>BR21+BR22+BR23+BR24</f>
        <v>53162.219541282102</v>
      </c>
      <c r="BS20" s="74">
        <f t="shared" ref="BS20:BX20" si="16">BS21+BS22+BS23+BS24</f>
        <v>0</v>
      </c>
      <c r="BT20" s="74">
        <f t="shared" si="16"/>
        <v>0.13670271362074607</v>
      </c>
      <c r="BU20" s="74">
        <f t="shared" si="16"/>
        <v>53162.356243995724</v>
      </c>
      <c r="BV20" s="74">
        <f t="shared" si="16"/>
        <v>51.449522000000009</v>
      </c>
      <c r="BW20" s="74">
        <f t="shared" si="16"/>
        <v>0</v>
      </c>
      <c r="BX20" s="74">
        <f t="shared" si="16"/>
        <v>51.449522000000009</v>
      </c>
      <c r="BY20" s="74">
        <f>BK20+BQ20+BU20+BX20</f>
        <v>180996.89365619308</v>
      </c>
    </row>
    <row r="21" spans="1:77" ht="12.75" customHeight="1" x14ac:dyDescent="0.15">
      <c r="A21" s="46" t="s">
        <v>225</v>
      </c>
      <c r="B21" s="46" t="s">
        <v>226</v>
      </c>
      <c r="C21" s="75">
        <v>993.10744220861898</v>
      </c>
      <c r="D21" s="75">
        <v>0</v>
      </c>
      <c r="E21" s="75">
        <v>0</v>
      </c>
      <c r="F21" s="75">
        <v>0</v>
      </c>
      <c r="G21" s="75">
        <v>137.83000000000001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C21" s="75">
        <v>0</v>
      </c>
      <c r="AD21" s="75">
        <v>0</v>
      </c>
      <c r="AE21" s="75">
        <v>0</v>
      </c>
      <c r="AF21" s="75">
        <v>0</v>
      </c>
      <c r="AG21" s="75">
        <v>0</v>
      </c>
      <c r="AH21" s="75">
        <v>0</v>
      </c>
      <c r="AI21" s="75">
        <v>0</v>
      </c>
      <c r="AJ21" s="75">
        <v>0</v>
      </c>
      <c r="AK21" s="75">
        <v>0</v>
      </c>
      <c r="AL21" s="75">
        <v>0</v>
      </c>
      <c r="AM21" s="75">
        <v>0</v>
      </c>
      <c r="AN21" s="75">
        <v>0</v>
      </c>
      <c r="AO21" s="75">
        <v>0</v>
      </c>
      <c r="AP21" s="75">
        <v>0</v>
      </c>
      <c r="AQ21" s="75">
        <v>0</v>
      </c>
      <c r="AR21" s="75">
        <v>0</v>
      </c>
      <c r="AS21" s="75">
        <v>0</v>
      </c>
      <c r="AT21" s="75">
        <v>0</v>
      </c>
      <c r="AU21" s="75">
        <v>0</v>
      </c>
      <c r="AV21" s="75">
        <v>0</v>
      </c>
      <c r="AW21" s="75">
        <v>0</v>
      </c>
      <c r="AX21" s="75">
        <v>0</v>
      </c>
      <c r="AY21" s="75">
        <v>0</v>
      </c>
      <c r="AZ21" s="75">
        <v>0</v>
      </c>
      <c r="BA21" s="75">
        <v>0</v>
      </c>
      <c r="BB21" s="75">
        <v>0</v>
      </c>
      <c r="BC21" s="75">
        <v>0</v>
      </c>
      <c r="BD21" s="75">
        <v>0</v>
      </c>
      <c r="BE21" s="75">
        <v>0</v>
      </c>
      <c r="BF21" s="75">
        <v>0</v>
      </c>
      <c r="BG21" s="75">
        <v>0</v>
      </c>
      <c r="BH21" s="75">
        <v>0</v>
      </c>
      <c r="BI21" s="75">
        <v>0</v>
      </c>
      <c r="BJ21" s="75">
        <v>0</v>
      </c>
      <c r="BK21" s="75">
        <f>SUM(C21:BJ21)</f>
        <v>1130.9374422086189</v>
      </c>
      <c r="BL21" s="75">
        <f>30386.8602019678+507.1</f>
        <v>30893.960201967799</v>
      </c>
      <c r="BM21" s="79">
        <v>0</v>
      </c>
      <c r="BN21" s="79">
        <v>0</v>
      </c>
      <c r="BO21" s="79">
        <v>0</v>
      </c>
      <c r="BP21" s="79">
        <f t="shared" si="9"/>
        <v>0</v>
      </c>
      <c r="BQ21" s="79">
        <f t="shared" si="5"/>
        <v>30893.960201967799</v>
      </c>
      <c r="BR21" s="79">
        <f>53669.3195412821-507.1</f>
        <v>53162.219541282102</v>
      </c>
      <c r="BS21" s="79">
        <v>0</v>
      </c>
      <c r="BT21" s="79">
        <v>0.13670271362074607</v>
      </c>
      <c r="BU21" s="79">
        <f t="shared" si="6"/>
        <v>53162.356243995724</v>
      </c>
      <c r="BV21" s="79">
        <v>43.072770000000006</v>
      </c>
      <c r="BW21" s="79">
        <v>0</v>
      </c>
      <c r="BX21" s="79">
        <f>BV21+BW21</f>
        <v>43.072770000000006</v>
      </c>
      <c r="BY21" s="79">
        <f t="shared" si="7"/>
        <v>85230.32665817214</v>
      </c>
    </row>
    <row r="22" spans="1:77" ht="12.75" customHeight="1" x14ac:dyDescent="0.15">
      <c r="A22" s="46" t="s">
        <v>227</v>
      </c>
      <c r="B22" s="47" t="s">
        <v>228</v>
      </c>
      <c r="C22" s="75">
        <v>675</v>
      </c>
      <c r="D22" s="75">
        <v>0</v>
      </c>
      <c r="E22" s="75">
        <v>0</v>
      </c>
      <c r="F22" s="75">
        <v>0</v>
      </c>
      <c r="G22" s="75">
        <v>1679.87186671871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C22" s="75">
        <v>500</v>
      </c>
      <c r="AD22" s="75">
        <v>0</v>
      </c>
      <c r="AE22" s="75">
        <v>0</v>
      </c>
      <c r="AF22" s="75">
        <v>0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835</v>
      </c>
      <c r="AN22" s="75">
        <v>400</v>
      </c>
      <c r="AO22" s="75">
        <v>0</v>
      </c>
      <c r="AP22" s="75">
        <v>0</v>
      </c>
      <c r="AQ22" s="75">
        <v>0</v>
      </c>
      <c r="AR22" s="75">
        <v>0</v>
      </c>
      <c r="AS22" s="75">
        <v>0</v>
      </c>
      <c r="AT22" s="75">
        <v>0</v>
      </c>
      <c r="AU22" s="75">
        <v>0</v>
      </c>
      <c r="AV22" s="75">
        <v>0</v>
      </c>
      <c r="AW22" s="75">
        <v>0</v>
      </c>
      <c r="AX22" s="75">
        <v>0</v>
      </c>
      <c r="AY22" s="75">
        <v>0</v>
      </c>
      <c r="AZ22" s="75">
        <v>0</v>
      </c>
      <c r="BA22" s="75">
        <v>0</v>
      </c>
      <c r="BB22" s="75">
        <v>0</v>
      </c>
      <c r="BC22" s="75">
        <v>0</v>
      </c>
      <c r="BD22" s="75">
        <v>0</v>
      </c>
      <c r="BE22" s="75">
        <v>0</v>
      </c>
      <c r="BF22" s="75">
        <v>0</v>
      </c>
      <c r="BG22" s="75">
        <v>1019</v>
      </c>
      <c r="BH22" s="75">
        <v>0</v>
      </c>
      <c r="BI22" s="75">
        <v>0</v>
      </c>
      <c r="BJ22" s="75">
        <v>0</v>
      </c>
      <c r="BK22" s="75">
        <f t="shared" ref="BK22:BK24" si="17">SUM(C22:BJ22)</f>
        <v>5108.8718667187095</v>
      </c>
      <c r="BL22" s="75">
        <v>68463.738344307392</v>
      </c>
      <c r="BM22" s="79">
        <v>0</v>
      </c>
      <c r="BN22" s="79">
        <v>0</v>
      </c>
      <c r="BO22" s="79">
        <v>0</v>
      </c>
      <c r="BP22" s="79">
        <f t="shared" si="9"/>
        <v>0</v>
      </c>
      <c r="BQ22" s="79">
        <f t="shared" si="5"/>
        <v>68463.738344307392</v>
      </c>
      <c r="BR22" s="79">
        <v>0</v>
      </c>
      <c r="BS22" s="79">
        <v>0</v>
      </c>
      <c r="BT22" s="79">
        <v>0</v>
      </c>
      <c r="BU22" s="79">
        <f t="shared" si="6"/>
        <v>0</v>
      </c>
      <c r="BV22" s="79">
        <v>0</v>
      </c>
      <c r="BW22" s="79">
        <v>0</v>
      </c>
      <c r="BX22" s="79">
        <f t="shared" ref="BX22:BX24" si="18">BV22+BW22</f>
        <v>0</v>
      </c>
      <c r="BY22" s="79">
        <f t="shared" si="7"/>
        <v>73572.610211026098</v>
      </c>
    </row>
    <row r="23" spans="1:77" ht="12.75" customHeight="1" x14ac:dyDescent="0.15">
      <c r="A23" s="46" t="s">
        <v>229</v>
      </c>
      <c r="B23" s="46" t="s">
        <v>230</v>
      </c>
      <c r="C23" s="75">
        <v>367.94387501395641</v>
      </c>
      <c r="D23" s="75">
        <v>0</v>
      </c>
      <c r="E23" s="75">
        <v>0</v>
      </c>
      <c r="F23" s="75">
        <v>0</v>
      </c>
      <c r="G23" s="75">
        <v>600.23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75">
        <v>0</v>
      </c>
      <c r="AC23" s="75">
        <v>391</v>
      </c>
      <c r="AD23" s="75">
        <v>0</v>
      </c>
      <c r="AE23" s="75">
        <v>0</v>
      </c>
      <c r="AF23" s="75">
        <v>0</v>
      </c>
      <c r="AG23" s="75">
        <v>0</v>
      </c>
      <c r="AH23" s="75">
        <v>0</v>
      </c>
      <c r="AI23" s="75">
        <v>0</v>
      </c>
      <c r="AJ23" s="75">
        <v>0</v>
      </c>
      <c r="AK23" s="75">
        <v>0</v>
      </c>
      <c r="AL23" s="75">
        <v>0</v>
      </c>
      <c r="AM23" s="75">
        <v>300</v>
      </c>
      <c r="AN23" s="75">
        <v>215</v>
      </c>
      <c r="AO23" s="75">
        <v>0</v>
      </c>
      <c r="AP23" s="75">
        <v>0</v>
      </c>
      <c r="AQ23" s="75">
        <v>0</v>
      </c>
      <c r="AR23" s="75">
        <v>0</v>
      </c>
      <c r="AS23" s="75">
        <v>0</v>
      </c>
      <c r="AT23" s="75">
        <v>0</v>
      </c>
      <c r="AU23" s="75">
        <v>0</v>
      </c>
      <c r="AV23" s="75">
        <v>0</v>
      </c>
      <c r="AW23" s="75">
        <v>0</v>
      </c>
      <c r="AX23" s="75">
        <v>0</v>
      </c>
      <c r="AY23" s="75">
        <v>0</v>
      </c>
      <c r="AZ23" s="75">
        <v>0</v>
      </c>
      <c r="BA23" s="75">
        <v>0</v>
      </c>
      <c r="BB23" s="75">
        <v>0</v>
      </c>
      <c r="BC23" s="75">
        <v>0</v>
      </c>
      <c r="BD23" s="75">
        <v>0</v>
      </c>
      <c r="BE23" s="75">
        <v>0</v>
      </c>
      <c r="BF23" s="75">
        <v>0</v>
      </c>
      <c r="BG23" s="75">
        <v>500</v>
      </c>
      <c r="BH23" s="75">
        <v>0</v>
      </c>
      <c r="BI23" s="75">
        <v>0</v>
      </c>
      <c r="BJ23" s="75">
        <v>0</v>
      </c>
      <c r="BK23" s="75">
        <f t="shared" si="17"/>
        <v>2374.1738750139566</v>
      </c>
      <c r="BL23" s="75">
        <v>9238.3713328841004</v>
      </c>
      <c r="BM23" s="79">
        <v>0</v>
      </c>
      <c r="BN23" s="79">
        <v>0</v>
      </c>
      <c r="BO23" s="79">
        <v>0</v>
      </c>
      <c r="BP23" s="79">
        <f t="shared" si="9"/>
        <v>0</v>
      </c>
      <c r="BQ23" s="79">
        <f t="shared" si="5"/>
        <v>9238.3713328841004</v>
      </c>
      <c r="BR23" s="79">
        <v>0</v>
      </c>
      <c r="BS23" s="79">
        <v>0</v>
      </c>
      <c r="BT23" s="79">
        <v>0</v>
      </c>
      <c r="BU23" s="79">
        <f t="shared" si="6"/>
        <v>0</v>
      </c>
      <c r="BV23" s="79">
        <v>0.52</v>
      </c>
      <c r="BW23" s="79">
        <v>0</v>
      </c>
      <c r="BX23" s="79">
        <f t="shared" si="18"/>
        <v>0.52</v>
      </c>
      <c r="BY23" s="79">
        <f t="shared" si="7"/>
        <v>11613.065207898057</v>
      </c>
    </row>
    <row r="24" spans="1:77" ht="12.75" customHeight="1" x14ac:dyDescent="0.15">
      <c r="A24" s="46" t="s">
        <v>231</v>
      </c>
      <c r="B24" s="46" t="s">
        <v>232</v>
      </c>
      <c r="C24" s="75">
        <v>8877.6608270967881</v>
      </c>
      <c r="D24" s="75">
        <v>0</v>
      </c>
      <c r="E24" s="75">
        <v>0</v>
      </c>
      <c r="F24" s="75">
        <v>0</v>
      </c>
      <c r="G24" s="75">
        <v>150</v>
      </c>
      <c r="H24" s="75">
        <v>0</v>
      </c>
      <c r="I24" s="75">
        <v>0</v>
      </c>
      <c r="J24" s="75">
        <v>0</v>
      </c>
      <c r="K24" s="75">
        <v>0</v>
      </c>
      <c r="L24" s="75">
        <v>778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75">
        <v>0</v>
      </c>
      <c r="AC24" s="75">
        <v>500</v>
      </c>
      <c r="AD24" s="75">
        <v>0</v>
      </c>
      <c r="AE24" s="75">
        <v>0</v>
      </c>
      <c r="AF24" s="75">
        <v>0</v>
      </c>
      <c r="AG24" s="75">
        <v>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0</v>
      </c>
      <c r="AN24" s="75">
        <v>0</v>
      </c>
      <c r="AO24" s="75">
        <v>0</v>
      </c>
      <c r="AP24" s="75">
        <v>0</v>
      </c>
      <c r="AQ24" s="75">
        <v>0</v>
      </c>
      <c r="AR24" s="75">
        <v>0</v>
      </c>
      <c r="AS24" s="75">
        <v>0</v>
      </c>
      <c r="AT24" s="75">
        <v>0</v>
      </c>
      <c r="AU24" s="75">
        <v>0</v>
      </c>
      <c r="AV24" s="75">
        <v>0</v>
      </c>
      <c r="AW24" s="75">
        <v>0</v>
      </c>
      <c r="AX24" s="75">
        <v>0</v>
      </c>
      <c r="AY24" s="75">
        <v>0</v>
      </c>
      <c r="AZ24" s="75">
        <v>0</v>
      </c>
      <c r="BA24" s="75">
        <v>0</v>
      </c>
      <c r="BB24" s="75">
        <v>0</v>
      </c>
      <c r="BC24" s="75">
        <v>0</v>
      </c>
      <c r="BD24" s="75">
        <v>0</v>
      </c>
      <c r="BE24" s="75">
        <v>0</v>
      </c>
      <c r="BF24" s="75">
        <v>0</v>
      </c>
      <c r="BG24" s="75">
        <v>0</v>
      </c>
      <c r="BH24" s="75">
        <v>0</v>
      </c>
      <c r="BI24" s="75">
        <v>0</v>
      </c>
      <c r="BJ24" s="75">
        <v>0</v>
      </c>
      <c r="BK24" s="75">
        <f t="shared" si="17"/>
        <v>10305.660827096788</v>
      </c>
      <c r="BL24" s="75">
        <v>267.37400000000002</v>
      </c>
      <c r="BM24" s="79">
        <v>0</v>
      </c>
      <c r="BN24" s="79">
        <v>0</v>
      </c>
      <c r="BO24" s="79">
        <v>0</v>
      </c>
      <c r="BP24" s="79">
        <f t="shared" si="9"/>
        <v>0</v>
      </c>
      <c r="BQ24" s="79">
        <f t="shared" si="5"/>
        <v>267.37400000000002</v>
      </c>
      <c r="BR24" s="79">
        <v>0</v>
      </c>
      <c r="BS24" s="79">
        <v>0</v>
      </c>
      <c r="BT24" s="79">
        <v>0</v>
      </c>
      <c r="BU24" s="79">
        <f t="shared" si="6"/>
        <v>0</v>
      </c>
      <c r="BV24" s="79">
        <v>7.8567520000000002</v>
      </c>
      <c r="BW24" s="79">
        <v>0</v>
      </c>
      <c r="BX24" s="79">
        <f t="shared" si="18"/>
        <v>7.8567520000000002</v>
      </c>
      <c r="BY24" s="79">
        <f t="shared" si="7"/>
        <v>10580.891579096788</v>
      </c>
    </row>
    <row r="25" spans="1:77" ht="12.75" customHeight="1" x14ac:dyDescent="0.15">
      <c r="A25" s="6" t="s">
        <v>8</v>
      </c>
      <c r="B25" s="7" t="s">
        <v>9</v>
      </c>
      <c r="C25" s="74">
        <v>1099.5955498450003</v>
      </c>
      <c r="D25" s="74">
        <v>0</v>
      </c>
      <c r="E25" s="74">
        <v>0</v>
      </c>
      <c r="F25" s="74">
        <v>0</v>
      </c>
      <c r="G25" s="74">
        <v>252</v>
      </c>
      <c r="H25" s="74">
        <v>0</v>
      </c>
      <c r="I25" s="74">
        <v>8.0716020736764804</v>
      </c>
      <c r="J25" s="74">
        <v>12.914563317882401</v>
      </c>
      <c r="K25" s="74">
        <v>0</v>
      </c>
      <c r="L25" s="74">
        <v>0</v>
      </c>
      <c r="M25" s="74">
        <v>1670.9784577165035</v>
      </c>
      <c r="N25" s="74">
        <v>6.8787622810441196</v>
      </c>
      <c r="O25" s="74">
        <v>0</v>
      </c>
      <c r="P25" s="74">
        <v>0</v>
      </c>
      <c r="Q25" s="74">
        <v>234.88362034398548</v>
      </c>
      <c r="R25" s="74">
        <v>167.88932313247071</v>
      </c>
      <c r="S25" s="74">
        <v>29.057767465235319</v>
      </c>
      <c r="T25" s="74">
        <v>423.75910886801506</v>
      </c>
      <c r="U25" s="74">
        <v>2.4214806221029432</v>
      </c>
      <c r="V25" s="74">
        <v>13.721723525250011</v>
      </c>
      <c r="W25" s="74">
        <v>0</v>
      </c>
      <c r="X25" s="74">
        <v>0</v>
      </c>
      <c r="Y25" s="74">
        <v>0</v>
      </c>
      <c r="Z25" s="74">
        <v>0</v>
      </c>
      <c r="AA25" s="74">
        <v>1050.9225899926789</v>
      </c>
      <c r="AB25" s="74">
        <v>0.80716020736764771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46.447729856593014</v>
      </c>
      <c r="AN25" s="74">
        <v>14.976899780348987</v>
      </c>
      <c r="AO25" s="74">
        <v>0</v>
      </c>
      <c r="AP25" s="74">
        <v>0</v>
      </c>
      <c r="AQ25" s="74">
        <v>0</v>
      </c>
      <c r="AR25" s="74">
        <v>0</v>
      </c>
      <c r="AS25" s="74">
        <v>0</v>
      </c>
      <c r="AT25" s="74">
        <v>0</v>
      </c>
      <c r="AU25" s="74">
        <v>0</v>
      </c>
      <c r="AV25" s="74">
        <v>0</v>
      </c>
      <c r="AW25" s="74">
        <v>0</v>
      </c>
      <c r="AX25" s="74">
        <v>0</v>
      </c>
      <c r="AY25" s="74">
        <v>0</v>
      </c>
      <c r="AZ25" s="74">
        <v>0</v>
      </c>
      <c r="BA25" s="74">
        <v>0</v>
      </c>
      <c r="BB25" s="74">
        <v>0</v>
      </c>
      <c r="BC25" s="74">
        <v>0</v>
      </c>
      <c r="BD25" s="74">
        <v>0</v>
      </c>
      <c r="BE25" s="74">
        <v>0</v>
      </c>
      <c r="BF25" s="74">
        <v>0</v>
      </c>
      <c r="BG25" s="74">
        <v>0</v>
      </c>
      <c r="BH25" s="74">
        <v>0</v>
      </c>
      <c r="BI25" s="74">
        <v>0</v>
      </c>
      <c r="BJ25" s="74">
        <v>0</v>
      </c>
      <c r="BK25" s="74">
        <f t="shared" ref="BK25:BK34" si="19">SUM(C25:BJ25)</f>
        <v>5035.3263390281554</v>
      </c>
      <c r="BL25" s="74">
        <v>8709.8679518416993</v>
      </c>
      <c r="BM25" s="74">
        <v>0</v>
      </c>
      <c r="BN25" s="74">
        <v>0</v>
      </c>
      <c r="BO25" s="74">
        <v>0</v>
      </c>
      <c r="BP25" s="74">
        <f>BN25+BO25</f>
        <v>0</v>
      </c>
      <c r="BQ25" s="74">
        <f t="shared" si="5"/>
        <v>8709.8679518416993</v>
      </c>
      <c r="BR25" s="74">
        <v>610.79956075974121</v>
      </c>
      <c r="BS25" s="74">
        <v>0</v>
      </c>
      <c r="BT25" s="74">
        <v>4105</v>
      </c>
      <c r="BU25" s="74">
        <f t="shared" si="6"/>
        <v>4715.7995607597413</v>
      </c>
      <c r="BV25" s="74">
        <v>1152.8571299999999</v>
      </c>
      <c r="BW25" s="74">
        <v>0</v>
      </c>
      <c r="BX25" s="74">
        <f t="shared" ref="BX25:BX26" si="20">+BV25+BW25</f>
        <v>1152.8571299999999</v>
      </c>
      <c r="BY25" s="74">
        <f t="shared" si="7"/>
        <v>19613.850981629595</v>
      </c>
    </row>
    <row r="26" spans="1:77" ht="12.75" customHeight="1" x14ac:dyDescent="0.15">
      <c r="A26" s="6" t="s">
        <v>10</v>
      </c>
      <c r="B26" s="7" t="s">
        <v>11</v>
      </c>
      <c r="C26" s="74">
        <v>0</v>
      </c>
      <c r="D26" s="74">
        <v>0</v>
      </c>
      <c r="E26" s="74">
        <v>326.73524720893141</v>
      </c>
      <c r="F26" s="74">
        <v>0</v>
      </c>
      <c r="G26" s="74">
        <v>15.336043939985307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74">
        <v>0</v>
      </c>
      <c r="AE26" s="74">
        <v>0</v>
      </c>
      <c r="AF26" s="74">
        <v>0</v>
      </c>
      <c r="AG26" s="74">
        <v>0</v>
      </c>
      <c r="AH26" s="74">
        <v>0</v>
      </c>
      <c r="AI26" s="74">
        <v>0</v>
      </c>
      <c r="AJ26" s="74">
        <v>0</v>
      </c>
      <c r="AK26" s="74">
        <v>0</v>
      </c>
      <c r="AL26" s="74">
        <v>0</v>
      </c>
      <c r="AM26" s="74">
        <v>1124.84234662727</v>
      </c>
      <c r="AN26" s="74">
        <v>963.18039647462604</v>
      </c>
      <c r="AO26" s="74">
        <v>0</v>
      </c>
      <c r="AP26" s="74">
        <v>0</v>
      </c>
      <c r="AQ26" s="74">
        <v>0</v>
      </c>
      <c r="AR26" s="74">
        <v>0</v>
      </c>
      <c r="AS26" s="74">
        <v>0</v>
      </c>
      <c r="AT26" s="74">
        <v>0</v>
      </c>
      <c r="AU26" s="74">
        <v>0</v>
      </c>
      <c r="AV26" s="74">
        <v>0</v>
      </c>
      <c r="AW26" s="74">
        <v>0</v>
      </c>
      <c r="AX26" s="74">
        <v>0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>
        <v>0</v>
      </c>
      <c r="BH26" s="74">
        <v>0</v>
      </c>
      <c r="BI26" s="74">
        <v>0</v>
      </c>
      <c r="BJ26" s="74">
        <v>0</v>
      </c>
      <c r="BK26" s="74">
        <f t="shared" si="19"/>
        <v>2430.0940342508129</v>
      </c>
      <c r="BL26" s="74">
        <v>4123.7109780498004</v>
      </c>
      <c r="BM26" s="74">
        <v>0</v>
      </c>
      <c r="BN26" s="74">
        <v>0</v>
      </c>
      <c r="BO26" s="74">
        <v>0</v>
      </c>
      <c r="BP26" s="74">
        <f>BN26+BO26</f>
        <v>0</v>
      </c>
      <c r="BQ26" s="74">
        <f t="shared" si="5"/>
        <v>4123.7109780498004</v>
      </c>
      <c r="BR26" s="74">
        <v>0</v>
      </c>
      <c r="BS26" s="74">
        <v>0</v>
      </c>
      <c r="BT26" s="74">
        <v>1.7359418455474795E-2</v>
      </c>
      <c r="BU26" s="74">
        <f t="shared" si="6"/>
        <v>1.7359418455474795E-2</v>
      </c>
      <c r="BV26" s="74">
        <v>6.4500000000000007E-4</v>
      </c>
      <c r="BW26" s="74">
        <v>0</v>
      </c>
      <c r="BX26" s="74">
        <f t="shared" si="20"/>
        <v>6.4500000000000007E-4</v>
      </c>
      <c r="BY26" s="74">
        <f t="shared" si="7"/>
        <v>6553.8230167190686</v>
      </c>
    </row>
    <row r="27" spans="1:77" ht="12.75" customHeight="1" x14ac:dyDescent="0.15">
      <c r="A27" s="4" t="s">
        <v>12</v>
      </c>
      <c r="B27" s="5" t="s">
        <v>13</v>
      </c>
      <c r="C27" s="73">
        <f>C28+C29+C30+C31+C32+C33+C34</f>
        <v>2378.04648397753</v>
      </c>
      <c r="D27" s="73">
        <f t="shared" ref="D27:BL27" si="21">D28+D29+D30+D31+D32+D33+D34</f>
        <v>5.7668602476676529</v>
      </c>
      <c r="E27" s="73">
        <f t="shared" si="21"/>
        <v>0</v>
      </c>
      <c r="F27" s="73">
        <f t="shared" si="21"/>
        <v>153.481586402266</v>
      </c>
      <c r="G27" s="73">
        <f t="shared" si="21"/>
        <v>287.90062356428353</v>
      </c>
      <c r="H27" s="73">
        <f t="shared" si="21"/>
        <v>111.38810861673539</v>
      </c>
      <c r="I27" s="73">
        <f t="shared" si="21"/>
        <v>17.75752456208825</v>
      </c>
      <c r="J27" s="73">
        <f t="shared" si="21"/>
        <v>288.96335423761786</v>
      </c>
      <c r="K27" s="73">
        <f t="shared" si="21"/>
        <v>54.079733893632394</v>
      </c>
      <c r="L27" s="73">
        <f t="shared" si="21"/>
        <v>48.429612442058861</v>
      </c>
      <c r="M27" s="73">
        <f t="shared" si="21"/>
        <v>97.666385091485367</v>
      </c>
      <c r="N27" s="73">
        <f t="shared" si="21"/>
        <v>65.379976796779474</v>
      </c>
      <c r="O27" s="73">
        <f t="shared" si="21"/>
        <v>16.950364354720602</v>
      </c>
      <c r="P27" s="73">
        <f t="shared" si="21"/>
        <v>531.11141644791235</v>
      </c>
      <c r="Q27" s="73">
        <f t="shared" si="21"/>
        <v>168.69648333983838</v>
      </c>
      <c r="R27" s="73">
        <f t="shared" si="21"/>
        <v>66.994297211514763</v>
      </c>
      <c r="S27" s="73">
        <f t="shared" si="21"/>
        <v>307.52803900707374</v>
      </c>
      <c r="T27" s="73">
        <f t="shared" si="21"/>
        <v>8832.0398288094329</v>
      </c>
      <c r="U27" s="73">
        <f t="shared" si="21"/>
        <v>469.7237936374712</v>
      </c>
      <c r="V27" s="73">
        <f t="shared" si="21"/>
        <v>661.06420983410362</v>
      </c>
      <c r="W27" s="73">
        <f t="shared" si="21"/>
        <v>2.4214806221029428</v>
      </c>
      <c r="X27" s="73">
        <f t="shared" si="21"/>
        <v>18.564684769455898</v>
      </c>
      <c r="Y27" s="73">
        <f t="shared" si="21"/>
        <v>12.914563317882365</v>
      </c>
      <c r="Z27" s="73">
        <f t="shared" si="21"/>
        <v>5.6501214515735336</v>
      </c>
      <c r="AA27" s="73">
        <f t="shared" si="21"/>
        <v>66.994297211514763</v>
      </c>
      <c r="AB27" s="73">
        <f t="shared" si="21"/>
        <v>25.82912663576473</v>
      </c>
      <c r="AC27" s="73">
        <f t="shared" si="21"/>
        <v>1231.4865759466161</v>
      </c>
      <c r="AD27" s="73">
        <f t="shared" si="21"/>
        <v>126.23960180514517</v>
      </c>
      <c r="AE27" s="73">
        <f t="shared" si="21"/>
        <v>10842.633749000001</v>
      </c>
      <c r="AF27" s="73">
        <f t="shared" si="21"/>
        <v>185.01986897295524</v>
      </c>
      <c r="AG27" s="73">
        <f t="shared" si="21"/>
        <v>147.45689126818951</v>
      </c>
      <c r="AH27" s="73">
        <f t="shared" si="21"/>
        <v>2161.9140115299374</v>
      </c>
      <c r="AI27" s="73">
        <f t="shared" si="21"/>
        <v>0</v>
      </c>
      <c r="AJ27" s="73">
        <f t="shared" si="21"/>
        <v>29.809931418055729</v>
      </c>
      <c r="AK27" s="73">
        <f t="shared" si="21"/>
        <v>353.57700410854244</v>
      </c>
      <c r="AL27" s="73">
        <f t="shared" si="21"/>
        <v>45.226345218972362</v>
      </c>
      <c r="AM27" s="73">
        <f t="shared" si="21"/>
        <v>4041.8686271367001</v>
      </c>
      <c r="AN27" s="73">
        <f t="shared" si="21"/>
        <v>2157.5746596256363</v>
      </c>
      <c r="AO27" s="73">
        <f t="shared" si="21"/>
        <v>1002.2092630103232</v>
      </c>
      <c r="AP27" s="73">
        <f t="shared" si="21"/>
        <v>469.72956417453491</v>
      </c>
      <c r="AQ27" s="73">
        <f t="shared" si="21"/>
        <v>363</v>
      </c>
      <c r="AR27" s="73">
        <f t="shared" si="21"/>
        <v>14</v>
      </c>
      <c r="AS27" s="73">
        <f t="shared" si="21"/>
        <v>699.19060266324345</v>
      </c>
      <c r="AT27" s="73">
        <f t="shared" si="21"/>
        <v>1</v>
      </c>
      <c r="AU27" s="73">
        <f t="shared" si="21"/>
        <v>2</v>
      </c>
      <c r="AV27" s="73">
        <f t="shared" si="21"/>
        <v>152</v>
      </c>
      <c r="AW27" s="73">
        <f t="shared" si="21"/>
        <v>41</v>
      </c>
      <c r="AX27" s="73">
        <f t="shared" si="21"/>
        <v>3</v>
      </c>
      <c r="AY27" s="73">
        <f t="shared" si="21"/>
        <v>0.5</v>
      </c>
      <c r="AZ27" s="73">
        <f t="shared" si="21"/>
        <v>0</v>
      </c>
      <c r="BA27" s="73">
        <f t="shared" si="21"/>
        <v>0</v>
      </c>
      <c r="BB27" s="73">
        <f t="shared" si="21"/>
        <v>1</v>
      </c>
      <c r="BC27" s="73">
        <f t="shared" si="21"/>
        <v>0</v>
      </c>
      <c r="BD27" s="73">
        <f t="shared" si="21"/>
        <v>16</v>
      </c>
      <c r="BE27" s="73">
        <f t="shared" si="21"/>
        <v>0.7</v>
      </c>
      <c r="BF27" s="73">
        <f t="shared" si="21"/>
        <v>0</v>
      </c>
      <c r="BG27" s="73">
        <f t="shared" si="21"/>
        <v>210</v>
      </c>
      <c r="BH27" s="73">
        <f t="shared" si="21"/>
        <v>1003</v>
      </c>
      <c r="BI27" s="73">
        <f t="shared" si="21"/>
        <v>121</v>
      </c>
      <c r="BJ27" s="73">
        <f t="shared" si="21"/>
        <v>855</v>
      </c>
      <c r="BK27" s="73">
        <f t="shared" si="19"/>
        <v>40972.479652361355</v>
      </c>
      <c r="BL27" s="73">
        <f t="shared" si="21"/>
        <v>13636.29216978011</v>
      </c>
      <c r="BM27" s="73">
        <f t="shared" ref="BM27" si="22">BM28+BM29+BM30+BM31+BM32+BM33+BM34</f>
        <v>0</v>
      </c>
      <c r="BN27" s="73">
        <f t="shared" ref="BN27" si="23">BN28+BN29+BN30+BN31+BN32+BN33+BN34</f>
        <v>0</v>
      </c>
      <c r="BO27" s="73">
        <f t="shared" ref="BO27" si="24">BO28+BO29+BO30+BO31+BO32+BO33+BO34</f>
        <v>0</v>
      </c>
      <c r="BP27" s="73">
        <f t="shared" ref="BP27" si="25">BP28+BP29+BP30+BP31+BP32+BP33+BP34</f>
        <v>0</v>
      </c>
      <c r="BQ27" s="73">
        <f t="shared" ref="BQ27" si="26">BQ28+BQ29+BQ30+BQ31+BQ32+BQ33+BQ34</f>
        <v>13636.29216978011</v>
      </c>
      <c r="BR27" s="73">
        <f t="shared" ref="BR27" si="27">BR28+BR29+BR30+BR31+BR32+BR33+BR34</f>
        <v>0</v>
      </c>
      <c r="BS27" s="73">
        <f t="shared" ref="BS27" si="28">BS28+BS29+BS30+BS31+BS32+BS33+BS34</f>
        <v>0</v>
      </c>
      <c r="BT27" s="73">
        <f t="shared" ref="BT27" si="29">BT28+BT29+BT30+BT31+BT32+BT33+BT34</f>
        <v>100.32824469192383</v>
      </c>
      <c r="BU27" s="73">
        <f t="shared" ref="BU27" si="30">BU28+BU29+BU30+BU31+BU32+BU33+BU34</f>
        <v>100.32824469192383</v>
      </c>
      <c r="BV27" s="73">
        <f t="shared" ref="BV27" si="31">BV28+BV29+BV30+BV31+BV32+BV33+BV34</f>
        <v>473.054303</v>
      </c>
      <c r="BW27" s="73">
        <f t="shared" ref="BW27" si="32">BW28+BW29+BW30+BW31+BW32+BW33+BW34</f>
        <v>232.92</v>
      </c>
      <c r="BX27" s="73">
        <f t="shared" ref="BX27" si="33">BX28+BX29+BX30+BX31+BX32+BX33+BX34</f>
        <v>705.97430299999996</v>
      </c>
      <c r="BY27" s="73">
        <f t="shared" si="7"/>
        <v>55415.074369833397</v>
      </c>
    </row>
    <row r="28" spans="1:77" ht="12.75" customHeight="1" x14ac:dyDescent="0.15">
      <c r="A28" s="6" t="s">
        <v>14</v>
      </c>
      <c r="B28" s="7" t="s">
        <v>15</v>
      </c>
      <c r="C28" s="74">
        <v>0</v>
      </c>
      <c r="D28" s="74">
        <v>0</v>
      </c>
      <c r="E28" s="74">
        <v>0</v>
      </c>
      <c r="F28" s="74">
        <v>0</v>
      </c>
      <c r="G28" s="74">
        <v>62</v>
      </c>
      <c r="H28" s="74">
        <v>0.80716020736764782</v>
      </c>
      <c r="I28" s="74">
        <v>0</v>
      </c>
      <c r="J28" s="74">
        <v>4.8429612442058865</v>
      </c>
      <c r="K28" s="74">
        <v>0.80716020736764771</v>
      </c>
      <c r="L28" s="74">
        <v>0.80716020736764771</v>
      </c>
      <c r="M28" s="74">
        <v>0.80716020736764771</v>
      </c>
      <c r="N28" s="74">
        <v>0</v>
      </c>
      <c r="O28" s="74">
        <v>0</v>
      </c>
      <c r="P28" s="74">
        <v>0</v>
      </c>
      <c r="Q28" s="74">
        <v>4.0358010368382384</v>
      </c>
      <c r="R28" s="74">
        <v>8.0716020736764769</v>
      </c>
      <c r="S28" s="74">
        <v>0</v>
      </c>
      <c r="T28" s="74">
        <v>4338.4861146011062</v>
      </c>
      <c r="U28" s="74">
        <v>165.42439545986801</v>
      </c>
      <c r="V28" s="74">
        <v>295.42063589655908</v>
      </c>
      <c r="W28" s="74">
        <v>0</v>
      </c>
      <c r="X28" s="74">
        <v>0.80716020736764771</v>
      </c>
      <c r="Y28" s="74">
        <v>0</v>
      </c>
      <c r="Z28" s="74">
        <v>0</v>
      </c>
      <c r="AA28" s="74">
        <v>0</v>
      </c>
      <c r="AB28" s="74">
        <v>2.4214806221029432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0</v>
      </c>
      <c r="AM28" s="74">
        <v>0</v>
      </c>
      <c r="AN28" s="74">
        <v>0</v>
      </c>
      <c r="AO28" s="74">
        <v>0</v>
      </c>
      <c r="AP28" s="74">
        <v>0</v>
      </c>
      <c r="AQ28" s="74">
        <v>0</v>
      </c>
      <c r="AR28" s="74">
        <v>0</v>
      </c>
      <c r="AS28" s="74">
        <v>0</v>
      </c>
      <c r="AT28" s="74">
        <v>0</v>
      </c>
      <c r="AU28" s="74">
        <v>0</v>
      </c>
      <c r="AV28" s="74">
        <v>0</v>
      </c>
      <c r="AW28" s="74">
        <v>0</v>
      </c>
      <c r="AX28" s="74">
        <v>0</v>
      </c>
      <c r="AY28" s="74">
        <v>0</v>
      </c>
      <c r="AZ28" s="74">
        <v>0</v>
      </c>
      <c r="BA28" s="74">
        <v>0</v>
      </c>
      <c r="BB28" s="74">
        <v>0</v>
      </c>
      <c r="BC28" s="74">
        <v>0</v>
      </c>
      <c r="BD28" s="74">
        <v>0</v>
      </c>
      <c r="BE28" s="74">
        <v>0</v>
      </c>
      <c r="BF28" s="74">
        <v>0</v>
      </c>
      <c r="BG28" s="74">
        <v>0</v>
      </c>
      <c r="BH28" s="74">
        <v>0</v>
      </c>
      <c r="BI28" s="74">
        <v>0</v>
      </c>
      <c r="BJ28" s="74">
        <v>0</v>
      </c>
      <c r="BK28" s="74">
        <f t="shared" si="19"/>
        <v>4884.7387919711946</v>
      </c>
      <c r="BL28" s="74">
        <v>53.652187231611997</v>
      </c>
      <c r="BM28" s="74">
        <v>0</v>
      </c>
      <c r="BN28" s="74">
        <v>0</v>
      </c>
      <c r="BO28" s="74">
        <v>0</v>
      </c>
      <c r="BP28" s="74">
        <f>BN28+BO28</f>
        <v>0</v>
      </c>
      <c r="BQ28" s="74">
        <f t="shared" si="5"/>
        <v>53.652187231611997</v>
      </c>
      <c r="BR28" s="74">
        <v>0</v>
      </c>
      <c r="BS28" s="74">
        <v>0</v>
      </c>
      <c r="BT28" s="74">
        <v>0</v>
      </c>
      <c r="BU28" s="74">
        <f t="shared" si="6"/>
        <v>0</v>
      </c>
      <c r="BV28" s="74">
        <v>0</v>
      </c>
      <c r="BW28" s="74">
        <v>0</v>
      </c>
      <c r="BX28" s="74">
        <f>BV28+BW28</f>
        <v>0</v>
      </c>
      <c r="BY28" s="74">
        <f t="shared" si="7"/>
        <v>4938.3909792028062</v>
      </c>
    </row>
    <row r="29" spans="1:77" ht="12.75" customHeight="1" x14ac:dyDescent="0.15">
      <c r="A29" s="6" t="s">
        <v>16</v>
      </c>
      <c r="B29" s="7" t="s">
        <v>17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213.09029474505903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4">
        <v>0</v>
      </c>
      <c r="AP29" s="74">
        <v>0</v>
      </c>
      <c r="AQ29" s="74">
        <v>0</v>
      </c>
      <c r="AR29" s="74">
        <v>0</v>
      </c>
      <c r="AS29" s="74">
        <v>0</v>
      </c>
      <c r="AT29" s="74">
        <v>0</v>
      </c>
      <c r="AU29" s="74">
        <v>0</v>
      </c>
      <c r="AV29" s="74">
        <v>25</v>
      </c>
      <c r="AW29" s="74">
        <v>8</v>
      </c>
      <c r="AX29" s="74">
        <v>0</v>
      </c>
      <c r="AY29" s="74">
        <v>0</v>
      </c>
      <c r="AZ29" s="74">
        <v>0</v>
      </c>
      <c r="BA29" s="74">
        <v>0</v>
      </c>
      <c r="BB29" s="74">
        <v>0</v>
      </c>
      <c r="BC29" s="74">
        <v>0</v>
      </c>
      <c r="BD29" s="74">
        <v>0</v>
      </c>
      <c r="BE29" s="74">
        <v>0.2</v>
      </c>
      <c r="BF29" s="74">
        <v>0</v>
      </c>
      <c r="BG29" s="74">
        <v>0</v>
      </c>
      <c r="BH29" s="74">
        <v>0</v>
      </c>
      <c r="BI29" s="74">
        <v>0</v>
      </c>
      <c r="BJ29" s="74">
        <v>0</v>
      </c>
      <c r="BK29" s="74">
        <f t="shared" si="19"/>
        <v>246.29029474505901</v>
      </c>
      <c r="BL29" s="74">
        <v>2147.1445825484998</v>
      </c>
      <c r="BM29" s="74">
        <v>0</v>
      </c>
      <c r="BN29" s="74">
        <v>0</v>
      </c>
      <c r="BO29" s="74">
        <v>0</v>
      </c>
      <c r="BP29" s="74">
        <f t="shared" ref="BP29:BP34" si="34">BN29+BO29</f>
        <v>0</v>
      </c>
      <c r="BQ29" s="74">
        <f t="shared" si="5"/>
        <v>2147.1445825484998</v>
      </c>
      <c r="BR29" s="74">
        <v>0</v>
      </c>
      <c r="BS29" s="74">
        <v>0</v>
      </c>
      <c r="BT29" s="74">
        <v>0</v>
      </c>
      <c r="BU29" s="74">
        <f t="shared" si="6"/>
        <v>0</v>
      </c>
      <c r="BV29" s="74">
        <v>0</v>
      </c>
      <c r="BW29" s="74">
        <v>0</v>
      </c>
      <c r="BX29" s="74">
        <f t="shared" ref="BX29:BX34" si="35">BV29+BW29</f>
        <v>0</v>
      </c>
      <c r="BY29" s="74">
        <f t="shared" si="7"/>
        <v>2393.4348772935587</v>
      </c>
    </row>
    <row r="30" spans="1:77" ht="12.75" customHeight="1" x14ac:dyDescent="0.15">
      <c r="A30" s="6" t="s">
        <v>19</v>
      </c>
      <c r="B30" s="7" t="s">
        <v>20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204.618449768235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74">
        <v>0</v>
      </c>
      <c r="AE30" s="74">
        <v>0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74">
        <v>0</v>
      </c>
      <c r="AN30" s="74">
        <v>0</v>
      </c>
      <c r="AO30" s="74">
        <v>0</v>
      </c>
      <c r="AP30" s="74">
        <v>0</v>
      </c>
      <c r="AQ30" s="74">
        <v>0</v>
      </c>
      <c r="AR30" s="74">
        <v>0</v>
      </c>
      <c r="AS30" s="74">
        <v>0</v>
      </c>
      <c r="AT30" s="74">
        <v>0</v>
      </c>
      <c r="AU30" s="74">
        <v>0</v>
      </c>
      <c r="AV30" s="74">
        <v>0</v>
      </c>
      <c r="AW30" s="74">
        <v>0</v>
      </c>
      <c r="AX30" s="74">
        <v>0</v>
      </c>
      <c r="AY30" s="74">
        <v>0</v>
      </c>
      <c r="AZ30" s="74">
        <v>0</v>
      </c>
      <c r="BA30" s="74">
        <v>0</v>
      </c>
      <c r="BB30" s="74">
        <v>0</v>
      </c>
      <c r="BC30" s="74">
        <v>0</v>
      </c>
      <c r="BD30" s="74">
        <v>0</v>
      </c>
      <c r="BE30" s="74">
        <v>0</v>
      </c>
      <c r="BF30" s="74">
        <v>0</v>
      </c>
      <c r="BG30" s="74">
        <v>0</v>
      </c>
      <c r="BH30" s="74">
        <v>0</v>
      </c>
      <c r="BI30" s="74">
        <v>0</v>
      </c>
      <c r="BJ30" s="74">
        <v>0</v>
      </c>
      <c r="BK30" s="74">
        <f t="shared" si="19"/>
        <v>204.618449768235</v>
      </c>
      <c r="BL30" s="74">
        <v>0</v>
      </c>
      <c r="BM30" s="74">
        <v>0</v>
      </c>
      <c r="BN30" s="74">
        <v>0</v>
      </c>
      <c r="BO30" s="74">
        <v>0</v>
      </c>
      <c r="BP30" s="74">
        <f t="shared" si="34"/>
        <v>0</v>
      </c>
      <c r="BQ30" s="74">
        <f t="shared" si="5"/>
        <v>0</v>
      </c>
      <c r="BR30" s="74">
        <v>0</v>
      </c>
      <c r="BS30" s="74">
        <v>0</v>
      </c>
      <c r="BT30" s="74">
        <v>0</v>
      </c>
      <c r="BU30" s="74">
        <f t="shared" si="6"/>
        <v>0</v>
      </c>
      <c r="BV30" s="74">
        <v>0</v>
      </c>
      <c r="BW30" s="74">
        <v>0</v>
      </c>
      <c r="BX30" s="74">
        <f t="shared" si="35"/>
        <v>0</v>
      </c>
      <c r="BY30" s="74">
        <f t="shared" si="7"/>
        <v>204.618449768235</v>
      </c>
    </row>
    <row r="31" spans="1:77" ht="12.75" customHeight="1" x14ac:dyDescent="0.15">
      <c r="A31" s="6" t="s">
        <v>21</v>
      </c>
      <c r="B31" s="7" t="s">
        <v>22</v>
      </c>
      <c r="C31" s="74">
        <v>0</v>
      </c>
      <c r="D31" s="74">
        <v>0</v>
      </c>
      <c r="E31" s="74">
        <v>0</v>
      </c>
      <c r="F31" s="74">
        <v>0</v>
      </c>
      <c r="G31" s="74">
        <v>6.4572816589411826</v>
      </c>
      <c r="H31" s="74">
        <v>0</v>
      </c>
      <c r="I31" s="74">
        <v>0.80716020736764771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315.5996410807503</v>
      </c>
      <c r="Q31" s="74">
        <v>8.8787622810441249</v>
      </c>
      <c r="R31" s="74">
        <v>0</v>
      </c>
      <c r="S31" s="74">
        <v>0</v>
      </c>
      <c r="T31" s="74">
        <v>3390.8800311514879</v>
      </c>
      <c r="U31" s="74">
        <v>0</v>
      </c>
      <c r="V31" s="74">
        <v>8.8787622810441249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0.80716020736764771</v>
      </c>
      <c r="AC31" s="74">
        <v>0</v>
      </c>
      <c r="AD31" s="74">
        <v>0</v>
      </c>
      <c r="AE31" s="74">
        <v>9875.8425800000005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4">
        <v>0</v>
      </c>
      <c r="AP31" s="74">
        <v>0</v>
      </c>
      <c r="AQ31" s="74">
        <v>0</v>
      </c>
      <c r="AR31" s="74">
        <v>0</v>
      </c>
      <c r="AS31" s="74">
        <v>0</v>
      </c>
      <c r="AT31" s="74">
        <v>0</v>
      </c>
      <c r="AU31" s="74">
        <v>0</v>
      </c>
      <c r="AV31" s="74">
        <v>0</v>
      </c>
      <c r="AW31" s="74">
        <v>0</v>
      </c>
      <c r="AX31" s="74">
        <v>0</v>
      </c>
      <c r="AY31" s="74">
        <v>0</v>
      </c>
      <c r="AZ31" s="74">
        <v>0</v>
      </c>
      <c r="BA31" s="74">
        <v>0</v>
      </c>
      <c r="BB31" s="74">
        <v>0</v>
      </c>
      <c r="BC31" s="74">
        <v>0</v>
      </c>
      <c r="BD31" s="74">
        <v>0</v>
      </c>
      <c r="BE31" s="74">
        <v>0</v>
      </c>
      <c r="BF31" s="74">
        <v>0</v>
      </c>
      <c r="BG31" s="74">
        <v>0</v>
      </c>
      <c r="BH31" s="74">
        <v>0</v>
      </c>
      <c r="BI31" s="74">
        <v>0</v>
      </c>
      <c r="BJ31" s="74">
        <v>0</v>
      </c>
      <c r="BK31" s="74">
        <f t="shared" si="19"/>
        <v>13608.151378868004</v>
      </c>
      <c r="BL31" s="74">
        <v>0</v>
      </c>
      <c r="BM31" s="74">
        <v>0</v>
      </c>
      <c r="BN31" s="74">
        <v>0</v>
      </c>
      <c r="BO31" s="74">
        <v>0</v>
      </c>
      <c r="BP31" s="74">
        <f t="shared" si="34"/>
        <v>0</v>
      </c>
      <c r="BQ31" s="74">
        <f t="shared" si="5"/>
        <v>0</v>
      </c>
      <c r="BR31" s="74">
        <v>0</v>
      </c>
      <c r="BS31" s="74">
        <v>0</v>
      </c>
      <c r="BT31" s="74">
        <v>99.934298523274407</v>
      </c>
      <c r="BU31" s="74">
        <f t="shared" si="6"/>
        <v>99.934298523274407</v>
      </c>
      <c r="BV31" s="74">
        <v>468.22060600000003</v>
      </c>
      <c r="BW31" s="74">
        <v>0</v>
      </c>
      <c r="BX31" s="74">
        <f t="shared" si="35"/>
        <v>468.22060600000003</v>
      </c>
      <c r="BY31" s="74">
        <f t="shared" si="7"/>
        <v>14176.306283391279</v>
      </c>
    </row>
    <row r="32" spans="1:77" ht="12.75" customHeight="1" x14ac:dyDescent="0.15">
      <c r="A32" s="6" t="s">
        <v>23</v>
      </c>
      <c r="B32" s="7" t="s">
        <v>24</v>
      </c>
      <c r="C32" s="74">
        <v>0</v>
      </c>
      <c r="D32" s="74">
        <v>0</v>
      </c>
      <c r="E32" s="74">
        <v>0</v>
      </c>
      <c r="F32" s="74">
        <v>0</v>
      </c>
      <c r="G32" s="74">
        <v>9.6859224884117729</v>
      </c>
      <c r="H32" s="74">
        <v>0.80716020736764782</v>
      </c>
      <c r="I32" s="74">
        <v>0</v>
      </c>
      <c r="J32" s="74">
        <v>1.6143204147352954</v>
      </c>
      <c r="K32" s="74">
        <v>0</v>
      </c>
      <c r="L32" s="74">
        <v>1.6143204147352954</v>
      </c>
      <c r="M32" s="74">
        <v>0</v>
      </c>
      <c r="N32" s="74">
        <v>0</v>
      </c>
      <c r="O32" s="74">
        <v>0</v>
      </c>
      <c r="P32" s="74">
        <v>0</v>
      </c>
      <c r="Q32" s="74">
        <v>92.016263639911841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74">
        <v>0</v>
      </c>
      <c r="AL32" s="74">
        <v>0</v>
      </c>
      <c r="AM32" s="74">
        <v>21.312312886596985</v>
      </c>
      <c r="AN32" s="74">
        <v>11.556769295076343</v>
      </c>
      <c r="AO32" s="74">
        <v>0</v>
      </c>
      <c r="AP32" s="74">
        <v>0</v>
      </c>
      <c r="AQ32" s="74">
        <v>0</v>
      </c>
      <c r="AR32" s="74">
        <v>0</v>
      </c>
      <c r="AS32" s="74">
        <v>0</v>
      </c>
      <c r="AT32" s="74">
        <v>0</v>
      </c>
      <c r="AU32" s="74">
        <v>0</v>
      </c>
      <c r="AV32" s="74">
        <v>0</v>
      </c>
      <c r="AW32" s="74">
        <v>0</v>
      </c>
      <c r="AX32" s="74">
        <v>0</v>
      </c>
      <c r="AY32" s="74">
        <v>0</v>
      </c>
      <c r="AZ32" s="74">
        <v>0</v>
      </c>
      <c r="BA32" s="74">
        <v>0</v>
      </c>
      <c r="BB32" s="74">
        <v>0</v>
      </c>
      <c r="BC32" s="74">
        <v>0</v>
      </c>
      <c r="BD32" s="74">
        <v>0</v>
      </c>
      <c r="BE32" s="74">
        <v>0</v>
      </c>
      <c r="BF32" s="74">
        <v>0</v>
      </c>
      <c r="BG32" s="74">
        <v>0</v>
      </c>
      <c r="BH32" s="74">
        <v>0</v>
      </c>
      <c r="BI32" s="74">
        <v>0</v>
      </c>
      <c r="BJ32" s="74">
        <v>0</v>
      </c>
      <c r="BK32" s="74">
        <f t="shared" si="19"/>
        <v>138.60706934683517</v>
      </c>
      <c r="BL32" s="74">
        <v>2064.3040000000001</v>
      </c>
      <c r="BM32" s="74">
        <v>0</v>
      </c>
      <c r="BN32" s="74">
        <v>0</v>
      </c>
      <c r="BO32" s="74">
        <v>0</v>
      </c>
      <c r="BP32" s="74">
        <f t="shared" si="34"/>
        <v>0</v>
      </c>
      <c r="BQ32" s="74">
        <f t="shared" si="5"/>
        <v>2064.3040000000001</v>
      </c>
      <c r="BR32" s="74">
        <v>0</v>
      </c>
      <c r="BS32" s="74">
        <v>0</v>
      </c>
      <c r="BT32" s="74">
        <v>0.39394616864942122</v>
      </c>
      <c r="BU32" s="74">
        <f t="shared" si="6"/>
        <v>0.39394616864942122</v>
      </c>
      <c r="BV32" s="74">
        <v>4.8336969999999999</v>
      </c>
      <c r="BW32" s="74">
        <v>0</v>
      </c>
      <c r="BX32" s="74">
        <f t="shared" si="35"/>
        <v>4.8336969999999999</v>
      </c>
      <c r="BY32" s="74">
        <f t="shared" si="7"/>
        <v>2208.1387125154847</v>
      </c>
    </row>
    <row r="33" spans="1:77" ht="12.75" customHeight="1" x14ac:dyDescent="0.15">
      <c r="A33" s="6" t="s">
        <v>25</v>
      </c>
      <c r="B33" s="7" t="s">
        <v>26</v>
      </c>
      <c r="C33" s="74">
        <v>2378.04648397753</v>
      </c>
      <c r="D33" s="74">
        <v>5.7668602476676529</v>
      </c>
      <c r="E33" s="74">
        <v>0</v>
      </c>
      <c r="F33" s="74">
        <v>153.481586402266</v>
      </c>
      <c r="G33" s="74">
        <v>206.52877858746001</v>
      </c>
      <c r="H33" s="74">
        <v>103.31650654305892</v>
      </c>
      <c r="I33" s="74">
        <v>16.950364354720602</v>
      </c>
      <c r="J33" s="74">
        <v>282.50607257867671</v>
      </c>
      <c r="K33" s="74">
        <v>53.272573686264749</v>
      </c>
      <c r="L33" s="74">
        <v>46.008131819955921</v>
      </c>
      <c r="M33" s="74">
        <v>96.859224884117722</v>
      </c>
      <c r="N33" s="74">
        <v>65.379976796779474</v>
      </c>
      <c r="O33" s="74">
        <v>16.950364354720602</v>
      </c>
      <c r="P33" s="74">
        <v>2.4214806221029432</v>
      </c>
      <c r="Q33" s="74">
        <v>63.76565638204417</v>
      </c>
      <c r="R33" s="74">
        <v>58.922695137838282</v>
      </c>
      <c r="S33" s="74">
        <v>307.52803900707374</v>
      </c>
      <c r="T33" s="74">
        <v>896.440912873868</v>
      </c>
      <c r="U33" s="74">
        <v>304.29939817760322</v>
      </c>
      <c r="V33" s="74">
        <v>356.76481165650034</v>
      </c>
      <c r="W33" s="74">
        <v>2.4214806221029428</v>
      </c>
      <c r="X33" s="74">
        <v>17.75752456208825</v>
      </c>
      <c r="Y33" s="74">
        <v>12.914563317882365</v>
      </c>
      <c r="Z33" s="74">
        <v>5.6501214515735336</v>
      </c>
      <c r="AA33" s="74">
        <v>66.994297211514763</v>
      </c>
      <c r="AB33" s="74">
        <v>22.600485806294138</v>
      </c>
      <c r="AC33" s="74">
        <v>965.77669913720297</v>
      </c>
      <c r="AD33" s="74">
        <v>126.23960180514517</v>
      </c>
      <c r="AE33" s="74">
        <v>663.26561800000002</v>
      </c>
      <c r="AF33" s="74">
        <v>182.41211111525962</v>
      </c>
      <c r="AG33" s="74">
        <v>145.37856384848845</v>
      </c>
      <c r="AH33" s="74">
        <v>2131.4429692439139</v>
      </c>
      <c r="AI33" s="74">
        <v>0</v>
      </c>
      <c r="AJ33" s="74">
        <v>28.766583818423779</v>
      </c>
      <c r="AK33" s="74">
        <v>341.20180896474346</v>
      </c>
      <c r="AL33" s="74">
        <v>43.643423136308328</v>
      </c>
      <c r="AM33" s="74">
        <v>4015.3968432513502</v>
      </c>
      <c r="AN33" s="74">
        <v>2142.0572641689901</v>
      </c>
      <c r="AO33" s="74">
        <v>967.13193880496181</v>
      </c>
      <c r="AP33" s="74">
        <v>469.72956417453491</v>
      </c>
      <c r="AQ33" s="74">
        <v>363</v>
      </c>
      <c r="AR33" s="74">
        <v>14</v>
      </c>
      <c r="AS33" s="74">
        <v>674.71893157002989</v>
      </c>
      <c r="AT33" s="74">
        <v>1</v>
      </c>
      <c r="AU33" s="74">
        <v>2</v>
      </c>
      <c r="AV33" s="74">
        <v>127</v>
      </c>
      <c r="AW33" s="74">
        <v>33</v>
      </c>
      <c r="AX33" s="74">
        <v>3</v>
      </c>
      <c r="AY33" s="74">
        <v>0.5</v>
      </c>
      <c r="AZ33" s="74">
        <v>0</v>
      </c>
      <c r="BA33" s="74">
        <v>0</v>
      </c>
      <c r="BB33" s="74">
        <v>1</v>
      </c>
      <c r="BC33" s="74">
        <v>0</v>
      </c>
      <c r="BD33" s="74">
        <v>16</v>
      </c>
      <c r="BE33" s="74">
        <v>0.5</v>
      </c>
      <c r="BF33" s="74">
        <v>0</v>
      </c>
      <c r="BG33" s="74">
        <v>203</v>
      </c>
      <c r="BH33" s="74">
        <v>999</v>
      </c>
      <c r="BI33" s="74">
        <v>117</v>
      </c>
      <c r="BJ33" s="74">
        <v>850</v>
      </c>
      <c r="BK33" s="74">
        <f t="shared" si="19"/>
        <v>21170.710312101059</v>
      </c>
      <c r="BL33" s="74">
        <v>9164.0186999999987</v>
      </c>
      <c r="BM33" s="74">
        <v>0</v>
      </c>
      <c r="BN33" s="74">
        <v>0</v>
      </c>
      <c r="BO33" s="74">
        <v>0</v>
      </c>
      <c r="BP33" s="74">
        <f t="shared" si="34"/>
        <v>0</v>
      </c>
      <c r="BQ33" s="74">
        <f t="shared" si="5"/>
        <v>9164.0186999999987</v>
      </c>
      <c r="BR33" s="74">
        <v>0</v>
      </c>
      <c r="BS33" s="74">
        <v>0</v>
      </c>
      <c r="BT33" s="74">
        <v>0</v>
      </c>
      <c r="BU33" s="74">
        <f t="shared" si="6"/>
        <v>0</v>
      </c>
      <c r="BV33" s="74">
        <v>0</v>
      </c>
      <c r="BW33" s="74">
        <v>232.92</v>
      </c>
      <c r="BX33" s="74">
        <f t="shared" si="35"/>
        <v>232.92</v>
      </c>
      <c r="BY33" s="74">
        <f t="shared" si="7"/>
        <v>30567.649012101057</v>
      </c>
    </row>
    <row r="34" spans="1:77" ht="12.75" customHeight="1" x14ac:dyDescent="0.15">
      <c r="A34" s="6" t="s">
        <v>27</v>
      </c>
      <c r="B34" s="7" t="s">
        <v>28</v>
      </c>
      <c r="C34" s="74">
        <v>0</v>
      </c>
      <c r="D34" s="74">
        <v>0</v>
      </c>
      <c r="E34" s="74">
        <v>0</v>
      </c>
      <c r="F34" s="74">
        <v>0</v>
      </c>
      <c r="G34" s="74">
        <v>3.2286408294705913</v>
      </c>
      <c r="H34" s="74">
        <v>6.4572816589411826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1.6143204147352956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265.709876809413</v>
      </c>
      <c r="AD34" s="74">
        <v>0</v>
      </c>
      <c r="AE34" s="74">
        <v>303.52555099999995</v>
      </c>
      <c r="AF34" s="74">
        <v>2.6077578576956131</v>
      </c>
      <c r="AG34" s="74">
        <v>2.0783274197010524</v>
      </c>
      <c r="AH34" s="74">
        <v>30.471042286023458</v>
      </c>
      <c r="AI34" s="74">
        <v>0</v>
      </c>
      <c r="AJ34" s="74">
        <v>1.0433475996319506</v>
      </c>
      <c r="AK34" s="74">
        <v>12.375195143798987</v>
      </c>
      <c r="AL34" s="74">
        <v>1.5829220826640331</v>
      </c>
      <c r="AM34" s="74">
        <v>5.1594709987529939</v>
      </c>
      <c r="AN34" s="74">
        <v>3.9606261615700049</v>
      </c>
      <c r="AO34" s="74">
        <v>35.077324205361322</v>
      </c>
      <c r="AP34" s="74">
        <v>0</v>
      </c>
      <c r="AQ34" s="74">
        <v>0</v>
      </c>
      <c r="AR34" s="74">
        <v>0</v>
      </c>
      <c r="AS34" s="74">
        <v>24.471671093213523</v>
      </c>
      <c r="AT34" s="74">
        <v>0</v>
      </c>
      <c r="AU34" s="74">
        <v>0</v>
      </c>
      <c r="AV34" s="74">
        <v>0</v>
      </c>
      <c r="AW34" s="74">
        <v>0</v>
      </c>
      <c r="AX34" s="74">
        <v>0</v>
      </c>
      <c r="AY34" s="74">
        <v>0</v>
      </c>
      <c r="AZ34" s="74">
        <v>0</v>
      </c>
      <c r="BA34" s="74">
        <v>0</v>
      </c>
      <c r="BB34" s="74">
        <v>0</v>
      </c>
      <c r="BC34" s="74">
        <v>0</v>
      </c>
      <c r="BD34" s="74">
        <v>0</v>
      </c>
      <c r="BE34" s="74">
        <v>0</v>
      </c>
      <c r="BF34" s="74">
        <v>0</v>
      </c>
      <c r="BG34" s="74">
        <v>7</v>
      </c>
      <c r="BH34" s="74">
        <v>4</v>
      </c>
      <c r="BI34" s="74">
        <v>4</v>
      </c>
      <c r="BJ34" s="74">
        <v>5</v>
      </c>
      <c r="BK34" s="74">
        <f t="shared" si="19"/>
        <v>719.36335556097299</v>
      </c>
      <c r="BL34" s="74">
        <v>207.17270000000008</v>
      </c>
      <c r="BM34" s="74">
        <v>0</v>
      </c>
      <c r="BN34" s="74">
        <v>0</v>
      </c>
      <c r="BO34" s="74">
        <v>0</v>
      </c>
      <c r="BP34" s="74">
        <f t="shared" si="34"/>
        <v>0</v>
      </c>
      <c r="BQ34" s="74">
        <f t="shared" si="5"/>
        <v>207.17270000000008</v>
      </c>
      <c r="BR34" s="74">
        <v>0</v>
      </c>
      <c r="BS34" s="74">
        <v>0</v>
      </c>
      <c r="BT34" s="74">
        <v>0</v>
      </c>
      <c r="BU34" s="74">
        <f t="shared" si="6"/>
        <v>0</v>
      </c>
      <c r="BV34" s="74">
        <v>0</v>
      </c>
      <c r="BW34" s="74">
        <v>0</v>
      </c>
      <c r="BX34" s="74">
        <f t="shared" si="35"/>
        <v>0</v>
      </c>
      <c r="BY34" s="74">
        <f t="shared" si="7"/>
        <v>926.53605556097307</v>
      </c>
    </row>
    <row r="35" spans="1:77" ht="12.75" customHeight="1" x14ac:dyDescent="0.15">
      <c r="A35" s="4" t="s">
        <v>29</v>
      </c>
      <c r="B35" s="5" t="s">
        <v>30</v>
      </c>
      <c r="C35" s="73">
        <f t="shared" ref="C35" si="36">C36+C37+C38+C39+C40+C41+C42+C43+C44</f>
        <v>32096.317899134287</v>
      </c>
      <c r="D35" s="73">
        <f t="shared" ref="D35" si="37">D36+D37+D38+D39+D40+D41+D42+D43+D44</f>
        <v>0</v>
      </c>
      <c r="E35" s="73">
        <f t="shared" ref="E35" si="38">E36+E37+E38+E39+E40+E41+E42+E43+E44</f>
        <v>0</v>
      </c>
      <c r="F35" s="73">
        <f t="shared" ref="F35" si="39">F36+F37+F38+F39+F40+F41+F42+F43+F44</f>
        <v>0</v>
      </c>
      <c r="G35" s="73">
        <f t="shared" ref="G35" si="40">G36+G37+G38+G39+G40+G41+G42+G43+G44</f>
        <v>20467.541355018246</v>
      </c>
      <c r="H35" s="73">
        <f t="shared" ref="H35" si="41">H36+H37+H38+H39+H40+H41+H42+H43+H44</f>
        <v>3645.1354964722977</v>
      </c>
      <c r="I35" s="73">
        <f t="shared" ref="I35" si="42">I36+I37+I38+I39+I40+I41+I42+I43+I44</f>
        <v>304.47924808733808</v>
      </c>
      <c r="J35" s="73">
        <f t="shared" ref="J35" si="43">J36+J37+J38+J39+J40+J41+J42+J43+J44</f>
        <v>3813.6927890021766</v>
      </c>
      <c r="K35" s="73">
        <f t="shared" ref="K35" si="44">K36+K37+K38+K39+K40+K41+K42+K43+K44</f>
        <v>835.08691584288829</v>
      </c>
      <c r="L35" s="73">
        <f t="shared" ref="L35" si="45">L36+L37+L38+L39+L40+L41+L42+L43+L44</f>
        <v>219.72658158819132</v>
      </c>
      <c r="M35" s="73">
        <f t="shared" ref="M35" si="46">M36+M37+M38+M39+M40+M41+M42+M43+M44</f>
        <v>31.479248087338263</v>
      </c>
      <c r="N35" s="73">
        <f t="shared" ref="N35" si="47">N36+N37+N38+N39+N40+N41+N42+N43+N44</f>
        <v>46.008131819955921</v>
      </c>
      <c r="O35" s="73">
        <f t="shared" ref="O35" si="48">O36+O37+O38+O39+O40+O41+O42+O43+O44</f>
        <v>79.908860529397117</v>
      </c>
      <c r="P35" s="73">
        <f t="shared" ref="P35" si="49">P36+P37+P38+P39+P40+P41+P42+P43+P44</f>
        <v>0</v>
      </c>
      <c r="Q35" s="73">
        <f t="shared" ref="Q35" si="50">Q36+Q37+Q38+Q39+Q40+Q41+Q42+Q43+Q44</f>
        <v>1066.2586339326629</v>
      </c>
      <c r="R35" s="73">
        <f t="shared" ref="R35" si="51">R36+R37+R38+R39+R40+R41+R42+R43+R44</f>
        <v>12.107403110514715</v>
      </c>
      <c r="S35" s="73">
        <f t="shared" ref="S35" si="52">S36+S37+S38+S39+S40+S41+S42+S43+S44</f>
        <v>156.58908022932366</v>
      </c>
      <c r="T35" s="73">
        <f t="shared" ref="T35" si="53">T36+T37+T38+T39+T40+T41+T42+T43+T44</f>
        <v>27.622452234691242</v>
      </c>
      <c r="U35" s="73">
        <f t="shared" ref="U35" si="54">U36+U37+U38+U39+U40+U41+U42+U43+U44</f>
        <v>0</v>
      </c>
      <c r="V35" s="73">
        <f t="shared" ref="V35" si="55">V36+V37+V38+V39+V40+V41+V42+V43+V44</f>
        <v>88.787622810441249</v>
      </c>
      <c r="W35" s="73">
        <f t="shared" ref="W35" si="56">W36+W37+W38+W39+W40+W41+W42+W43+W44</f>
        <v>0</v>
      </c>
      <c r="X35" s="73">
        <f t="shared" ref="X35" si="57">X36+X37+X38+X39+X40+X41+X42+X43+X44</f>
        <v>0</v>
      </c>
      <c r="Y35" s="73">
        <f t="shared" ref="Y35" si="58">Y36+Y37+Y38+Y39+Y40+Y41+Y42+Y43+Y44</f>
        <v>22.600485806294138</v>
      </c>
      <c r="Z35" s="73">
        <f t="shared" ref="Z35" si="59">Z36+Z37+Z38+Z39+Z40+Z41+Z42+Z43+Z44</f>
        <v>5.6501214515735336</v>
      </c>
      <c r="AA35" s="73">
        <f t="shared" ref="AA35" si="60">AA36+AA37+AA38+AA39+AA40+AA41+AA42+AA43+AA44</f>
        <v>52.465413478897098</v>
      </c>
      <c r="AB35" s="73">
        <f t="shared" ref="AB35" si="61">AB36+AB37+AB38+AB39+AB40+AB41+AB42+AB43+AB44</f>
        <v>74.258739077823606</v>
      </c>
      <c r="AC35" s="73">
        <f t="shared" ref="AC35" si="62">AC36+AC37+AC38+AC39+AC40+AC41+AC42+AC43+AC44</f>
        <v>0</v>
      </c>
      <c r="AD35" s="73">
        <f t="shared" ref="AD35:AE35" si="63">AD36+AD37+AD38+AD39+AD40+AD41+AD42+AD43+AD44</f>
        <v>0</v>
      </c>
      <c r="AE35" s="73">
        <f t="shared" si="63"/>
        <v>0</v>
      </c>
      <c r="AF35" s="73">
        <f t="shared" ref="AF35" si="64">AF36+AF37+AF38+AF39+AF40+AF41+AF42+AF43+AF44</f>
        <v>0</v>
      </c>
      <c r="AG35" s="73">
        <f t="shared" ref="AG35" si="65">AG36+AG37+AG38+AG39+AG40+AG41+AG42+AG43+AG44</f>
        <v>0</v>
      </c>
      <c r="AH35" s="73">
        <f t="shared" ref="AH35" si="66">AH36+AH37+AH38+AH39+AH40+AH41+AH42+AH43+AH44</f>
        <v>0</v>
      </c>
      <c r="AI35" s="73">
        <f t="shared" ref="AI35" si="67">AI36+AI37+AI38+AI39+AI40+AI41+AI42+AI43+AI44</f>
        <v>0</v>
      </c>
      <c r="AJ35" s="73">
        <f t="shared" ref="AJ35" si="68">AJ36+AJ37+AJ38+AJ39+AJ40+AJ41+AJ42+AJ43+AJ44</f>
        <v>0.37612979066045987</v>
      </c>
      <c r="AK35" s="73">
        <f t="shared" ref="AK35" si="69">AK36+AK37+AK38+AK39+AK40+AK41+AK42+AK43+AK44</f>
        <v>553.07838732093217</v>
      </c>
      <c r="AL35" s="73">
        <f t="shared" ref="AL35" si="70">AL36+AL37+AL38+AL39+AL40+AL41+AL42+AL43+AL44</f>
        <v>0</v>
      </c>
      <c r="AM35" s="73">
        <f t="shared" ref="AM35" si="71">AM36+AM37+AM38+AM39+AM40+AM41+AM42+AM43+AM44</f>
        <v>8125.8297045670006</v>
      </c>
      <c r="AN35" s="73">
        <f t="shared" ref="AN35" si="72">AN36+AN37+AN38+AN39+AN40+AN41+AN42+AN43+AN44</f>
        <v>5323.9823012426859</v>
      </c>
      <c r="AO35" s="73">
        <f t="shared" ref="AO35" si="73">AO36+AO37+AO38+AO39+AO40+AO41+AO42+AO43+AO44</f>
        <v>0</v>
      </c>
      <c r="AP35" s="73">
        <f t="shared" ref="AP35:AR35" si="74">AP36+AP37+AP38+AP39+AP40+AP41+AP42+AP43+AP44</f>
        <v>0</v>
      </c>
      <c r="AQ35" s="73">
        <f t="shared" si="74"/>
        <v>0</v>
      </c>
      <c r="AR35" s="73">
        <f t="shared" si="74"/>
        <v>0</v>
      </c>
      <c r="AS35" s="73">
        <f t="shared" ref="AS35" si="75">AS36+AS37+AS38+AS39+AS40+AS41+AS42+AS43+AS44</f>
        <v>0</v>
      </c>
      <c r="AT35" s="73">
        <f t="shared" ref="AT35" si="76">AT36+AT37+AT38+AT39+AT40+AT41+AT42+AT43+AT44</f>
        <v>0</v>
      </c>
      <c r="AU35" s="73">
        <f t="shared" ref="AU35" si="77">AU36+AU37+AU38+AU39+AU40+AU41+AU42+AU43+AU44</f>
        <v>0</v>
      </c>
      <c r="AV35" s="73">
        <f t="shared" ref="AV35" si="78">AV36+AV37+AV38+AV39+AV40+AV41+AV42+AV43+AV44</f>
        <v>0</v>
      </c>
      <c r="AW35" s="73">
        <f t="shared" ref="AW35" si="79">AW36+AW37+AW38+AW39+AW40+AW41+AW42+AW43+AW44</f>
        <v>0</v>
      </c>
      <c r="AX35" s="73">
        <f t="shared" ref="AX35" si="80">AX36+AX37+AX38+AX39+AX40+AX41+AX42+AX43+AX44</f>
        <v>0</v>
      </c>
      <c r="AY35" s="73">
        <f t="shared" ref="AY35" si="81">AY36+AY37+AY38+AY39+AY40+AY41+AY42+AY43+AY44</f>
        <v>0</v>
      </c>
      <c r="AZ35" s="73">
        <f t="shared" ref="AZ35" si="82">AZ36+AZ37+AZ38+AZ39+AZ40+AZ41+AZ42+AZ43+AZ44</f>
        <v>0</v>
      </c>
      <c r="BA35" s="73">
        <f t="shared" ref="BA35" si="83">BA36+BA37+BA38+BA39+BA40+BA41+BA42+BA43+BA44</f>
        <v>0</v>
      </c>
      <c r="BB35" s="73">
        <f t="shared" ref="BB35" si="84">BB36+BB37+BB38+BB39+BB40+BB41+BB42+BB43+BB44</f>
        <v>0</v>
      </c>
      <c r="BC35" s="73">
        <f t="shared" ref="BC35" si="85">BC36+BC37+BC38+BC39+BC40+BC41+BC42+BC43+BC44</f>
        <v>0</v>
      </c>
      <c r="BD35" s="73">
        <f t="shared" ref="BD35" si="86">BD36+BD37+BD38+BD39+BD40+BD41+BD42+BD43+BD44</f>
        <v>1135.5931</v>
      </c>
      <c r="BE35" s="73">
        <f t="shared" ref="BE35" si="87">BE36+BE37+BE38+BE39+BE40+BE41+BE42+BE43+BE44</f>
        <v>0.5</v>
      </c>
      <c r="BF35" s="73">
        <f t="shared" ref="BF35" si="88">BF36+BF37+BF38+BF39+BF40+BF41+BF42+BF43+BF44</f>
        <v>0</v>
      </c>
      <c r="BG35" s="73">
        <f t="shared" ref="BG35" si="89">BG36+BG37+BG38+BG39+BG40+BG41+BG42+BG43+BG44</f>
        <v>3813</v>
      </c>
      <c r="BH35" s="73">
        <f t="shared" ref="BH35" si="90">BH36+BH37+BH38+BH39+BH40+BH41+BH42+BH43+BH44</f>
        <v>700</v>
      </c>
      <c r="BI35" s="73">
        <f t="shared" ref="BI35" si="91">BI36+BI37+BI38+BI39+BI40+BI41+BI42+BI43+BI44</f>
        <v>0</v>
      </c>
      <c r="BJ35" s="73">
        <f t="shared" ref="BJ35" si="92">BJ36+BJ37+BJ38+BJ39+BJ40+BJ41+BJ42+BJ43+BJ44</f>
        <v>0</v>
      </c>
      <c r="BK35" s="73">
        <f t="shared" ref="BK35" si="93">BK36+BK37+BK38+BK39+BK40+BK41+BK42+BK43+BK44</f>
        <v>82698.076100635619</v>
      </c>
      <c r="BL35" s="73">
        <f t="shared" ref="BL35" si="94">BL36+BL37+BL38+BL39+BL40+BL41+BL42+BL43+BL44</f>
        <v>178772.3091554436</v>
      </c>
      <c r="BM35" s="73">
        <f t="shared" ref="BM35" si="95">BM36+BM37+BM38+BM39+BM40+BM41+BM42+BM43+BM44</f>
        <v>0</v>
      </c>
      <c r="BN35" s="73">
        <f t="shared" ref="BN35" si="96">BN36+BN37+BN38+BN39+BN40+BN41+BN42+BN43+BN44</f>
        <v>0</v>
      </c>
      <c r="BO35" s="73">
        <f t="shared" ref="BO35" si="97">BO36+BO37+BO38+BO39+BO40+BO41+BO42+BO43+BO44</f>
        <v>0</v>
      </c>
      <c r="BP35" s="73">
        <f t="shared" ref="BP35" si="98">BP36+BP37+BP38+BP39+BP40+BP41+BP42+BP43+BP44</f>
        <v>0</v>
      </c>
      <c r="BQ35" s="73">
        <f t="shared" ref="BQ35" si="99">BQ36+BQ37+BQ38+BQ39+BQ40+BQ41+BQ42+BQ43+BQ44</f>
        <v>178772.3091554436</v>
      </c>
      <c r="BR35" s="73">
        <f t="shared" ref="BR35" si="100">BR36+BR37+BR38+BR39+BR40+BR41+BR42+BR43+BR44</f>
        <v>0</v>
      </c>
      <c r="BS35" s="73">
        <f t="shared" ref="BS35" si="101">BS36+BS37+BS38+BS39+BS40+BS41+BS42+BS43+BS44</f>
        <v>0</v>
      </c>
      <c r="BT35" s="73">
        <f t="shared" ref="BT35" si="102">BT36+BT37+BT38+BT39+BT40+BT41+BT42+BT43+BT44</f>
        <v>2347.1416085269957</v>
      </c>
      <c r="BU35" s="73">
        <f t="shared" ref="BU35" si="103">BU36+BU37+BU38+BU39+BU40+BU41+BU42+BU43+BU44</f>
        <v>2347.1416085269957</v>
      </c>
      <c r="BV35" s="73">
        <f t="shared" ref="BV35" si="104">BV36+BV37+BV38+BV39+BV40+BV41+BV42+BV43+BV44</f>
        <v>32040.212238000004</v>
      </c>
      <c r="BW35" s="73">
        <f t="shared" ref="BW35" si="105">BW36+BW37+BW38+BW39+BW40+BW41+BW42+BW43+BW44</f>
        <v>0</v>
      </c>
      <c r="BX35" s="73">
        <f t="shared" ref="BX35" si="106">BX36+BX37+BX38+BX39+BX40+BX41+BX42+BX43+BX44</f>
        <v>32040.212238000004</v>
      </c>
      <c r="BY35" s="73">
        <f t="shared" ref="BY35" si="107">BY36+BY37+BY38+BY39+BY40+BY41+BY42+BY43+BY44</f>
        <v>295857.7391026062</v>
      </c>
    </row>
    <row r="36" spans="1:77" ht="12.75" customHeight="1" x14ac:dyDescent="0.15">
      <c r="A36" s="6" t="s">
        <v>31</v>
      </c>
      <c r="B36" s="7" t="s">
        <v>32</v>
      </c>
      <c r="C36" s="74">
        <v>3522</v>
      </c>
      <c r="D36" s="74">
        <v>0</v>
      </c>
      <c r="E36" s="74">
        <v>0</v>
      </c>
      <c r="F36" s="74">
        <v>0</v>
      </c>
      <c r="G36" s="74">
        <v>14303.6860347621</v>
      </c>
      <c r="H36" s="74">
        <v>1703.108037545737</v>
      </c>
      <c r="I36" s="74">
        <v>1.6143204147352954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580.34818909733883</v>
      </c>
      <c r="R36" s="74">
        <v>4.0358010368382384</v>
      </c>
      <c r="S36" s="74">
        <v>0</v>
      </c>
      <c r="T36" s="74">
        <v>0</v>
      </c>
      <c r="U36" s="74">
        <v>0</v>
      </c>
      <c r="V36" s="74">
        <v>87.17330239570596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5.6501214515735345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68.705040843140267</v>
      </c>
      <c r="AL36" s="74">
        <v>0</v>
      </c>
      <c r="AM36" s="74">
        <v>2288.5828555613098</v>
      </c>
      <c r="AN36" s="74">
        <v>1707.292615693025</v>
      </c>
      <c r="AO36" s="74">
        <v>0</v>
      </c>
      <c r="AP36" s="74">
        <v>0</v>
      </c>
      <c r="AQ36" s="74">
        <v>0</v>
      </c>
      <c r="AR36" s="74">
        <v>0</v>
      </c>
      <c r="AS36" s="74">
        <v>0</v>
      </c>
      <c r="AT36" s="74">
        <v>0</v>
      </c>
      <c r="AU36" s="74">
        <v>0</v>
      </c>
      <c r="AV36" s="74">
        <v>0</v>
      </c>
      <c r="AW36" s="74">
        <v>0</v>
      </c>
      <c r="AX36" s="74">
        <v>0</v>
      </c>
      <c r="AY36" s="74">
        <v>0</v>
      </c>
      <c r="AZ36" s="74">
        <v>0</v>
      </c>
      <c r="BA36" s="74">
        <v>0</v>
      </c>
      <c r="BB36" s="74">
        <v>0</v>
      </c>
      <c r="BC36" s="74">
        <v>0</v>
      </c>
      <c r="BD36" s="74">
        <v>0</v>
      </c>
      <c r="BE36" s="74">
        <v>0</v>
      </c>
      <c r="BF36" s="74">
        <v>0</v>
      </c>
      <c r="BG36" s="74">
        <v>2438</v>
      </c>
      <c r="BH36" s="74">
        <v>359</v>
      </c>
      <c r="BI36" s="74">
        <v>0</v>
      </c>
      <c r="BJ36" s="74">
        <v>0</v>
      </c>
      <c r="BK36" s="74">
        <f t="shared" ref="BK36:BK44" si="108">SUM(C36:BJ36)</f>
        <v>27069.196318801507</v>
      </c>
      <c r="BL36" s="74">
        <v>25189.806244811298</v>
      </c>
      <c r="BM36" s="74">
        <v>0</v>
      </c>
      <c r="BN36" s="74">
        <v>0</v>
      </c>
      <c r="BO36" s="74">
        <v>0</v>
      </c>
      <c r="BP36" s="74">
        <f>BN36+BO36</f>
        <v>0</v>
      </c>
      <c r="BQ36" s="74">
        <f t="shared" si="5"/>
        <v>25189.806244811298</v>
      </c>
      <c r="BR36" s="74">
        <v>0</v>
      </c>
      <c r="BS36" s="74">
        <v>0</v>
      </c>
      <c r="BT36" s="74">
        <v>395.87257509772883</v>
      </c>
      <c r="BU36" s="74">
        <f t="shared" si="6"/>
        <v>395.87257509772883</v>
      </c>
      <c r="BV36" s="74">
        <v>2140.7104610000001</v>
      </c>
      <c r="BW36" s="74">
        <v>0</v>
      </c>
      <c r="BX36" s="74">
        <f>BV36+BW36</f>
        <v>2140.7104610000001</v>
      </c>
      <c r="BY36" s="74">
        <f t="shared" si="7"/>
        <v>54795.585599710539</v>
      </c>
    </row>
    <row r="37" spans="1:77" ht="12.75" customHeight="1" x14ac:dyDescent="0.15">
      <c r="A37" s="6" t="s">
        <v>33</v>
      </c>
      <c r="B37" s="7" t="s">
        <v>34</v>
      </c>
      <c r="C37" s="74">
        <v>3500</v>
      </c>
      <c r="D37" s="74">
        <v>0</v>
      </c>
      <c r="E37" s="74">
        <v>0</v>
      </c>
      <c r="F37" s="74">
        <v>0</v>
      </c>
      <c r="G37" s="74">
        <v>1349.57186671871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0.80716020736764782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1100</v>
      </c>
      <c r="AN37" s="74">
        <v>800</v>
      </c>
      <c r="AO37" s="74">
        <v>0</v>
      </c>
      <c r="AP37" s="74">
        <v>0</v>
      </c>
      <c r="AQ37" s="74">
        <v>0</v>
      </c>
      <c r="AR37" s="74">
        <v>0</v>
      </c>
      <c r="AS37" s="74">
        <v>0</v>
      </c>
      <c r="AT37" s="74">
        <v>0</v>
      </c>
      <c r="AU37" s="74">
        <v>0</v>
      </c>
      <c r="AV37" s="74">
        <v>0</v>
      </c>
      <c r="AW37" s="74">
        <v>0</v>
      </c>
      <c r="AX37" s="74">
        <v>0</v>
      </c>
      <c r="AY37" s="74">
        <v>0</v>
      </c>
      <c r="AZ37" s="74">
        <v>0</v>
      </c>
      <c r="BA37" s="74">
        <v>0</v>
      </c>
      <c r="BB37" s="74">
        <v>0</v>
      </c>
      <c r="BC37" s="74">
        <v>0</v>
      </c>
      <c r="BD37" s="74">
        <v>0</v>
      </c>
      <c r="BE37" s="74">
        <v>0</v>
      </c>
      <c r="BF37" s="74">
        <v>0</v>
      </c>
      <c r="BG37" s="74">
        <v>700</v>
      </c>
      <c r="BH37" s="74">
        <v>0</v>
      </c>
      <c r="BI37" s="74">
        <v>0</v>
      </c>
      <c r="BJ37" s="74">
        <v>0</v>
      </c>
      <c r="BK37" s="74">
        <f t="shared" si="108"/>
        <v>7450.379026926078</v>
      </c>
      <c r="BL37" s="74">
        <v>3988.2248790361</v>
      </c>
      <c r="BM37" s="74">
        <v>0</v>
      </c>
      <c r="BN37" s="74">
        <v>0</v>
      </c>
      <c r="BO37" s="74">
        <v>0</v>
      </c>
      <c r="BP37" s="74">
        <f t="shared" ref="BP37:BP44" si="109">BN37+BO37</f>
        <v>0</v>
      </c>
      <c r="BQ37" s="74">
        <f t="shared" si="5"/>
        <v>3988.2248790361</v>
      </c>
      <c r="BR37" s="74">
        <v>0</v>
      </c>
      <c r="BS37" s="74">
        <v>0</v>
      </c>
      <c r="BT37" s="74">
        <v>129.86835494179223</v>
      </c>
      <c r="BU37" s="74">
        <f t="shared" si="6"/>
        <v>129.86835494179223</v>
      </c>
      <c r="BV37" s="74">
        <v>159.52304000000001</v>
      </c>
      <c r="BW37" s="74">
        <v>0</v>
      </c>
      <c r="BX37" s="74">
        <f t="shared" ref="BX37:BX44" si="110">BV37+BW37</f>
        <v>159.52304000000001</v>
      </c>
      <c r="BY37" s="74">
        <f t="shared" si="7"/>
        <v>11727.995300903971</v>
      </c>
    </row>
    <row r="38" spans="1:77" ht="12.75" customHeight="1" x14ac:dyDescent="0.15">
      <c r="A38" s="6" t="s">
        <v>35</v>
      </c>
      <c r="B38" s="7" t="s">
        <v>36</v>
      </c>
      <c r="C38" s="74">
        <v>22824.317899134287</v>
      </c>
      <c r="D38" s="74">
        <v>0</v>
      </c>
      <c r="E38" s="74">
        <v>0</v>
      </c>
      <c r="F38" s="74">
        <v>0</v>
      </c>
      <c r="G38" s="74">
        <v>4708.9726497828597</v>
      </c>
      <c r="H38" s="74">
        <v>907.24807308123616</v>
      </c>
      <c r="I38" s="74">
        <v>1.6143204147352954</v>
      </c>
      <c r="J38" s="74">
        <v>0.80716020736764771</v>
      </c>
      <c r="K38" s="74">
        <v>0</v>
      </c>
      <c r="L38" s="74">
        <v>0</v>
      </c>
      <c r="M38" s="74">
        <v>19.371844976823546</v>
      </c>
      <c r="N38" s="74">
        <v>0.80716020736764782</v>
      </c>
      <c r="O38" s="74">
        <v>0</v>
      </c>
      <c r="P38" s="74">
        <v>0</v>
      </c>
      <c r="Q38" s="74">
        <v>0.80716020736764782</v>
      </c>
      <c r="R38" s="74">
        <v>8.0716020736764769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4">
        <v>55.977209455858464</v>
      </c>
      <c r="AL38" s="74">
        <v>0</v>
      </c>
      <c r="AM38" s="74">
        <v>1698.13301613213</v>
      </c>
      <c r="AN38" s="74">
        <v>1003.922838482505</v>
      </c>
      <c r="AO38" s="74">
        <v>0</v>
      </c>
      <c r="AP38" s="74">
        <v>0</v>
      </c>
      <c r="AQ38" s="74">
        <v>0</v>
      </c>
      <c r="AR38" s="74">
        <v>0</v>
      </c>
      <c r="AS38" s="74">
        <v>0</v>
      </c>
      <c r="AT38" s="74">
        <v>0</v>
      </c>
      <c r="AU38" s="74">
        <v>0</v>
      </c>
      <c r="AV38" s="74">
        <v>0</v>
      </c>
      <c r="AW38" s="74">
        <v>0</v>
      </c>
      <c r="AX38" s="74">
        <v>0</v>
      </c>
      <c r="AY38" s="74">
        <v>0</v>
      </c>
      <c r="AZ38" s="74">
        <v>0</v>
      </c>
      <c r="BA38" s="74">
        <v>0</v>
      </c>
      <c r="BB38" s="74">
        <v>0</v>
      </c>
      <c r="BC38" s="74">
        <v>0</v>
      </c>
      <c r="BD38" s="74">
        <v>0</v>
      </c>
      <c r="BE38" s="74">
        <v>0</v>
      </c>
      <c r="BF38" s="74">
        <v>0</v>
      </c>
      <c r="BG38" s="74">
        <v>300</v>
      </c>
      <c r="BH38" s="74">
        <v>341</v>
      </c>
      <c r="BI38" s="74">
        <v>0</v>
      </c>
      <c r="BJ38" s="74">
        <v>0</v>
      </c>
      <c r="BK38" s="74">
        <f t="shared" si="108"/>
        <v>31871.050934156214</v>
      </c>
      <c r="BL38" s="74">
        <v>62029.880431528996</v>
      </c>
      <c r="BM38" s="74">
        <v>0</v>
      </c>
      <c r="BN38" s="74">
        <v>0</v>
      </c>
      <c r="BO38" s="74">
        <v>0</v>
      </c>
      <c r="BP38" s="74">
        <f t="shared" si="109"/>
        <v>0</v>
      </c>
      <c r="BQ38" s="74">
        <f t="shared" si="5"/>
        <v>62029.880431528996</v>
      </c>
      <c r="BR38" s="74">
        <v>0</v>
      </c>
      <c r="BS38" s="74">
        <v>0</v>
      </c>
      <c r="BT38" s="74">
        <v>1293.6169907279</v>
      </c>
      <c r="BU38" s="74">
        <f t="shared" si="6"/>
        <v>1293.6169907279</v>
      </c>
      <c r="BV38" s="74">
        <v>1133.5485570000001</v>
      </c>
      <c r="BW38" s="74">
        <v>0</v>
      </c>
      <c r="BX38" s="74">
        <f t="shared" si="110"/>
        <v>1133.5485570000001</v>
      </c>
      <c r="BY38" s="74">
        <f t="shared" si="7"/>
        <v>96328.096913413116</v>
      </c>
    </row>
    <row r="39" spans="1:77" ht="12.75" customHeight="1" x14ac:dyDescent="0.15">
      <c r="A39" s="6" t="s">
        <v>37</v>
      </c>
      <c r="B39" s="7" t="s">
        <v>38</v>
      </c>
      <c r="C39" s="74">
        <v>2250</v>
      </c>
      <c r="D39" s="74">
        <v>0</v>
      </c>
      <c r="E39" s="74">
        <v>0</v>
      </c>
      <c r="F39" s="74">
        <v>0</v>
      </c>
      <c r="G39" s="74">
        <v>0</v>
      </c>
      <c r="H39" s="74">
        <v>1034.7793858453244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484.29612442058868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3.2286408294705908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4">
        <v>222.28101449251261</v>
      </c>
      <c r="AL39" s="74">
        <v>0</v>
      </c>
      <c r="AM39" s="74">
        <v>2234.686877625481</v>
      </c>
      <c r="AN39" s="74">
        <v>1356.1405092120899</v>
      </c>
      <c r="AO39" s="74">
        <v>0</v>
      </c>
      <c r="AP39" s="74">
        <v>0</v>
      </c>
      <c r="AQ39" s="74">
        <v>0</v>
      </c>
      <c r="AR39" s="74">
        <v>0</v>
      </c>
      <c r="AS39" s="74">
        <v>0</v>
      </c>
      <c r="AT39" s="74">
        <v>0</v>
      </c>
      <c r="AU39" s="74">
        <v>0</v>
      </c>
      <c r="AV39" s="74">
        <v>0</v>
      </c>
      <c r="AW39" s="74">
        <v>0</v>
      </c>
      <c r="AX39" s="74">
        <v>0</v>
      </c>
      <c r="AY39" s="74">
        <v>0</v>
      </c>
      <c r="AZ39" s="74">
        <v>0</v>
      </c>
      <c r="BA39" s="74">
        <v>0</v>
      </c>
      <c r="BB39" s="74">
        <v>0</v>
      </c>
      <c r="BC39" s="74">
        <v>0</v>
      </c>
      <c r="BD39" s="74">
        <v>0</v>
      </c>
      <c r="BE39" s="74">
        <v>0</v>
      </c>
      <c r="BF39" s="74">
        <v>0</v>
      </c>
      <c r="BG39" s="74">
        <v>0</v>
      </c>
      <c r="BH39" s="74">
        <v>0</v>
      </c>
      <c r="BI39" s="74">
        <v>0</v>
      </c>
      <c r="BJ39" s="74">
        <v>0</v>
      </c>
      <c r="BK39" s="74">
        <f t="shared" si="108"/>
        <v>7585.4125524254669</v>
      </c>
      <c r="BL39" s="74">
        <v>21916.724025090502</v>
      </c>
      <c r="BM39" s="74">
        <v>0</v>
      </c>
      <c r="BN39" s="74">
        <v>0</v>
      </c>
      <c r="BO39" s="74">
        <v>0</v>
      </c>
      <c r="BP39" s="74">
        <f t="shared" si="109"/>
        <v>0</v>
      </c>
      <c r="BQ39" s="74">
        <f t="shared" si="5"/>
        <v>21916.724025090502</v>
      </c>
      <c r="BR39" s="74">
        <v>0</v>
      </c>
      <c r="BS39" s="74">
        <v>0</v>
      </c>
      <c r="BT39" s="74">
        <v>198.5828801638462</v>
      </c>
      <c r="BU39" s="74">
        <f t="shared" si="6"/>
        <v>198.5828801638462</v>
      </c>
      <c r="BV39" s="74">
        <v>1023.30294</v>
      </c>
      <c r="BW39" s="74">
        <v>0</v>
      </c>
      <c r="BX39" s="74">
        <f t="shared" si="110"/>
        <v>1023.30294</v>
      </c>
      <c r="BY39" s="74">
        <f t="shared" si="7"/>
        <v>30724.022397679815</v>
      </c>
    </row>
    <row r="40" spans="1:77" ht="12.75" customHeight="1" x14ac:dyDescent="0.15">
      <c r="A40" s="6" t="s">
        <v>39</v>
      </c>
      <c r="B40" s="7" t="s">
        <v>40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296.40764601366163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74">
        <v>0</v>
      </c>
      <c r="AL40" s="74">
        <v>0</v>
      </c>
      <c r="AM40" s="74">
        <v>0</v>
      </c>
      <c r="AN40" s="74">
        <v>0</v>
      </c>
      <c r="AO40" s="74">
        <v>0</v>
      </c>
      <c r="AP40" s="74">
        <v>0</v>
      </c>
      <c r="AQ40" s="74">
        <v>0</v>
      </c>
      <c r="AR40" s="74">
        <v>0</v>
      </c>
      <c r="AS40" s="74">
        <v>0</v>
      </c>
      <c r="AT40" s="74">
        <v>0</v>
      </c>
      <c r="AU40" s="74">
        <v>0</v>
      </c>
      <c r="AV40" s="74">
        <v>0</v>
      </c>
      <c r="AW40" s="74">
        <v>0</v>
      </c>
      <c r="AX40" s="74">
        <v>0</v>
      </c>
      <c r="AY40" s="74">
        <v>0</v>
      </c>
      <c r="AZ40" s="74">
        <v>0</v>
      </c>
      <c r="BA40" s="74">
        <v>0</v>
      </c>
      <c r="BB40" s="74">
        <v>0</v>
      </c>
      <c r="BC40" s="74">
        <v>0</v>
      </c>
      <c r="BD40" s="74">
        <v>0</v>
      </c>
      <c r="BE40" s="74">
        <v>0</v>
      </c>
      <c r="BF40" s="74">
        <v>0</v>
      </c>
      <c r="BG40" s="74">
        <v>0</v>
      </c>
      <c r="BH40" s="74">
        <v>0</v>
      </c>
      <c r="BI40" s="74">
        <v>0</v>
      </c>
      <c r="BJ40" s="74">
        <v>0</v>
      </c>
      <c r="BK40" s="74">
        <f t="shared" si="108"/>
        <v>296.40764601366163</v>
      </c>
      <c r="BL40" s="74">
        <v>14996.048108342799</v>
      </c>
      <c r="BM40" s="74">
        <v>0</v>
      </c>
      <c r="BN40" s="74">
        <v>0</v>
      </c>
      <c r="BO40" s="74">
        <v>0</v>
      </c>
      <c r="BP40" s="74">
        <f t="shared" si="109"/>
        <v>0</v>
      </c>
      <c r="BQ40" s="74">
        <f t="shared" si="5"/>
        <v>14996.048108342799</v>
      </c>
      <c r="BR40" s="74">
        <v>0</v>
      </c>
      <c r="BS40" s="74">
        <v>0</v>
      </c>
      <c r="BT40" s="74">
        <v>46.308440973977959</v>
      </c>
      <c r="BU40" s="74">
        <f t="shared" si="6"/>
        <v>46.308440973977959</v>
      </c>
      <c r="BV40" s="74">
        <v>49.366532999999997</v>
      </c>
      <c r="BW40" s="74">
        <v>0</v>
      </c>
      <c r="BX40" s="74">
        <f t="shared" si="110"/>
        <v>49.366532999999997</v>
      </c>
      <c r="BY40" s="74">
        <f t="shared" si="7"/>
        <v>15388.13072833044</v>
      </c>
    </row>
    <row r="41" spans="1:77" ht="12.75" customHeight="1" x14ac:dyDescent="0.15">
      <c r="A41" s="6" t="s">
        <v>41</v>
      </c>
      <c r="B41" s="7" t="s">
        <v>42</v>
      </c>
      <c r="C41" s="74">
        <v>0</v>
      </c>
      <c r="D41" s="74">
        <v>0</v>
      </c>
      <c r="E41" s="74">
        <v>0</v>
      </c>
      <c r="F41" s="74">
        <v>0</v>
      </c>
      <c r="G41" s="74">
        <v>47.622452234691217</v>
      </c>
      <c r="H41" s="74">
        <v>0</v>
      </c>
      <c r="I41" s="74">
        <v>0</v>
      </c>
      <c r="J41" s="74">
        <v>3811.2713083800736</v>
      </c>
      <c r="K41" s="74">
        <v>833.472595428153</v>
      </c>
      <c r="L41" s="74">
        <v>21.793325598926486</v>
      </c>
      <c r="M41" s="74">
        <v>8.0716020736764769</v>
      </c>
      <c r="N41" s="74">
        <v>45.200971612588276</v>
      </c>
      <c r="O41" s="74">
        <v>79.101700322029473</v>
      </c>
      <c r="P41" s="74">
        <v>0</v>
      </c>
      <c r="Q41" s="74">
        <v>0</v>
      </c>
      <c r="R41" s="74">
        <v>0</v>
      </c>
      <c r="S41" s="74">
        <v>154.16759960722072</v>
      </c>
      <c r="T41" s="74">
        <v>2.4214806221029432</v>
      </c>
      <c r="U41" s="74">
        <v>0</v>
      </c>
      <c r="V41" s="74">
        <v>0.80716020736764782</v>
      </c>
      <c r="W41" s="74">
        <v>0</v>
      </c>
      <c r="X41" s="74">
        <v>0</v>
      </c>
      <c r="Y41" s="74">
        <v>22.600485806294138</v>
      </c>
      <c r="Z41" s="74">
        <v>5.6501214515735336</v>
      </c>
      <c r="AA41" s="74">
        <v>19.371844976823542</v>
      </c>
      <c r="AB41" s="74">
        <v>62.151335967308881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0.37612979066045987</v>
      </c>
      <c r="AK41" s="74">
        <v>206.1151225294208</v>
      </c>
      <c r="AL41" s="74">
        <v>0</v>
      </c>
      <c r="AM41" s="74">
        <v>104.42695524807966</v>
      </c>
      <c r="AN41" s="74">
        <v>56.626337855066026</v>
      </c>
      <c r="AO41" s="74">
        <v>0</v>
      </c>
      <c r="AP41" s="74">
        <v>0</v>
      </c>
      <c r="AQ41" s="74">
        <v>0</v>
      </c>
      <c r="AR41" s="74">
        <v>0</v>
      </c>
      <c r="AS41" s="74">
        <v>0</v>
      </c>
      <c r="AT41" s="74">
        <v>0</v>
      </c>
      <c r="AU41" s="74">
        <v>0</v>
      </c>
      <c r="AV41" s="74">
        <v>0</v>
      </c>
      <c r="AW41" s="74">
        <v>0</v>
      </c>
      <c r="AX41" s="74">
        <v>0</v>
      </c>
      <c r="AY41" s="74">
        <v>0</v>
      </c>
      <c r="AZ41" s="74">
        <v>0</v>
      </c>
      <c r="BA41" s="74">
        <v>0</v>
      </c>
      <c r="BB41" s="74">
        <v>0</v>
      </c>
      <c r="BC41" s="74">
        <v>0</v>
      </c>
      <c r="BD41" s="74">
        <v>0</v>
      </c>
      <c r="BE41" s="74">
        <v>0</v>
      </c>
      <c r="BF41" s="74">
        <v>0</v>
      </c>
      <c r="BG41" s="74">
        <v>0</v>
      </c>
      <c r="BH41" s="74">
        <v>0</v>
      </c>
      <c r="BI41" s="74">
        <v>0</v>
      </c>
      <c r="BJ41" s="74">
        <v>0</v>
      </c>
      <c r="BK41" s="74">
        <f t="shared" si="108"/>
        <v>5481.2485297120575</v>
      </c>
      <c r="BL41" s="74">
        <v>15941.127312501299</v>
      </c>
      <c r="BM41" s="74">
        <v>0</v>
      </c>
      <c r="BN41" s="74">
        <v>0</v>
      </c>
      <c r="BO41" s="74">
        <v>0</v>
      </c>
      <c r="BP41" s="74">
        <f t="shared" si="109"/>
        <v>0</v>
      </c>
      <c r="BQ41" s="74">
        <f t="shared" si="5"/>
        <v>15941.127312501299</v>
      </c>
      <c r="BR41" s="74">
        <v>0</v>
      </c>
      <c r="BS41" s="74">
        <v>0</v>
      </c>
      <c r="BT41" s="74">
        <v>94.166495659399004</v>
      </c>
      <c r="BU41" s="74">
        <f t="shared" si="6"/>
        <v>94.166495659399004</v>
      </c>
      <c r="BV41" s="74">
        <v>10248.580010000001</v>
      </c>
      <c r="BW41" s="74">
        <v>0</v>
      </c>
      <c r="BX41" s="74">
        <f t="shared" si="110"/>
        <v>10248.580010000001</v>
      </c>
      <c r="BY41" s="74">
        <f t="shared" si="7"/>
        <v>31765.122347872759</v>
      </c>
    </row>
    <row r="42" spans="1:77" ht="12.75" customHeight="1" x14ac:dyDescent="0.15">
      <c r="A42" s="6" t="s">
        <v>43</v>
      </c>
      <c r="B42" s="7" t="s">
        <v>44</v>
      </c>
      <c r="C42" s="74">
        <v>0</v>
      </c>
      <c r="D42" s="74">
        <v>0</v>
      </c>
      <c r="E42" s="74">
        <v>0</v>
      </c>
      <c r="F42" s="74">
        <v>0</v>
      </c>
      <c r="G42" s="74">
        <v>57.688351519882005</v>
      </c>
      <c r="H42" s="74">
        <v>0</v>
      </c>
      <c r="I42" s="74">
        <v>4.8429612442058865</v>
      </c>
      <c r="J42" s="74">
        <v>0</v>
      </c>
      <c r="K42" s="74">
        <v>1.6143204147352954</v>
      </c>
      <c r="L42" s="74">
        <v>19.550850161014701</v>
      </c>
      <c r="M42" s="74">
        <v>4.0358010368382384</v>
      </c>
      <c r="N42" s="74">
        <v>0</v>
      </c>
      <c r="O42" s="74">
        <v>0.80716020736764782</v>
      </c>
      <c r="P42" s="74">
        <v>0</v>
      </c>
      <c r="Q42" s="74">
        <v>0</v>
      </c>
      <c r="R42" s="74">
        <v>0</v>
      </c>
      <c r="S42" s="74">
        <v>2.4214806221029432</v>
      </c>
      <c r="T42" s="74">
        <v>25.200971612588297</v>
      </c>
      <c r="U42" s="74">
        <v>0</v>
      </c>
      <c r="V42" s="74">
        <v>0.80716020736764782</v>
      </c>
      <c r="W42" s="74">
        <v>0</v>
      </c>
      <c r="X42" s="74">
        <v>0</v>
      </c>
      <c r="Y42" s="74">
        <v>0</v>
      </c>
      <c r="Z42" s="74">
        <v>0</v>
      </c>
      <c r="AA42" s="74">
        <v>26.636286843132371</v>
      </c>
      <c r="AB42" s="74">
        <v>0.80716020736764771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>
        <v>0</v>
      </c>
      <c r="AL42" s="74">
        <v>0</v>
      </c>
      <c r="AM42" s="74">
        <v>700</v>
      </c>
      <c r="AN42" s="74">
        <v>400</v>
      </c>
      <c r="AO42" s="74">
        <v>0</v>
      </c>
      <c r="AP42" s="74">
        <v>0</v>
      </c>
      <c r="AQ42" s="74">
        <v>0</v>
      </c>
      <c r="AR42" s="74">
        <v>0</v>
      </c>
      <c r="AS42" s="74">
        <v>0</v>
      </c>
      <c r="AT42" s="74">
        <v>0</v>
      </c>
      <c r="AU42" s="74">
        <v>0</v>
      </c>
      <c r="AV42" s="74">
        <v>0</v>
      </c>
      <c r="AW42" s="74">
        <v>0</v>
      </c>
      <c r="AX42" s="74">
        <v>0</v>
      </c>
      <c r="AY42" s="74">
        <v>0</v>
      </c>
      <c r="AZ42" s="74">
        <v>0</v>
      </c>
      <c r="BA42" s="74">
        <v>0</v>
      </c>
      <c r="BB42" s="74">
        <v>0</v>
      </c>
      <c r="BC42" s="74">
        <v>0</v>
      </c>
      <c r="BD42" s="74">
        <v>1135.5931</v>
      </c>
      <c r="BE42" s="74">
        <v>0.5</v>
      </c>
      <c r="BF42" s="74">
        <v>0</v>
      </c>
      <c r="BG42" s="74">
        <v>0</v>
      </c>
      <c r="BH42" s="74">
        <v>0</v>
      </c>
      <c r="BI42" s="74">
        <v>0</v>
      </c>
      <c r="BJ42" s="74">
        <v>0</v>
      </c>
      <c r="BK42" s="74">
        <f t="shared" si="108"/>
        <v>2380.5056040766026</v>
      </c>
      <c r="BL42" s="74">
        <v>20382.3623156664</v>
      </c>
      <c r="BM42" s="74">
        <v>0</v>
      </c>
      <c r="BN42" s="74">
        <v>0</v>
      </c>
      <c r="BO42" s="74">
        <v>0</v>
      </c>
      <c r="BP42" s="74">
        <f t="shared" si="109"/>
        <v>0</v>
      </c>
      <c r="BQ42" s="74">
        <f t="shared" si="5"/>
        <v>20382.3623156664</v>
      </c>
      <c r="BR42" s="74">
        <v>0</v>
      </c>
      <c r="BS42" s="74">
        <v>0</v>
      </c>
      <c r="BT42" s="74">
        <v>39.149969126870502</v>
      </c>
      <c r="BU42" s="74">
        <f t="shared" si="6"/>
        <v>39.149969126870502</v>
      </c>
      <c r="BV42" s="74">
        <v>9417.9769109999997</v>
      </c>
      <c r="BW42" s="74">
        <v>0</v>
      </c>
      <c r="BX42" s="74">
        <f t="shared" si="110"/>
        <v>9417.9769109999997</v>
      </c>
      <c r="BY42" s="74">
        <f t="shared" si="7"/>
        <v>32219.99479986987</v>
      </c>
    </row>
    <row r="43" spans="1:77" ht="12.75" customHeight="1" x14ac:dyDescent="0.15">
      <c r="A43" s="6" t="s">
        <v>45</v>
      </c>
      <c r="B43" s="7" t="s">
        <v>46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13.721723525250011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3.2286408294705908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0</v>
      </c>
      <c r="AN43" s="74">
        <v>0</v>
      </c>
      <c r="AO43" s="74">
        <v>0</v>
      </c>
      <c r="AP43" s="74">
        <v>0</v>
      </c>
      <c r="AQ43" s="74">
        <v>0</v>
      </c>
      <c r="AR43" s="74">
        <v>0</v>
      </c>
      <c r="AS43" s="74">
        <v>0</v>
      </c>
      <c r="AT43" s="74">
        <v>0</v>
      </c>
      <c r="AU43" s="74">
        <v>0</v>
      </c>
      <c r="AV43" s="74">
        <v>0</v>
      </c>
      <c r="AW43" s="74">
        <v>0</v>
      </c>
      <c r="AX43" s="74">
        <v>0</v>
      </c>
      <c r="AY43" s="74">
        <v>0</v>
      </c>
      <c r="AZ43" s="74">
        <v>0</v>
      </c>
      <c r="BA43" s="74">
        <v>0</v>
      </c>
      <c r="BB43" s="74">
        <v>0</v>
      </c>
      <c r="BC43" s="74">
        <v>0</v>
      </c>
      <c r="BD43" s="74">
        <v>0</v>
      </c>
      <c r="BE43" s="74">
        <v>0</v>
      </c>
      <c r="BF43" s="74">
        <v>0</v>
      </c>
      <c r="BG43" s="74">
        <v>375</v>
      </c>
      <c r="BH43" s="74">
        <v>0</v>
      </c>
      <c r="BI43" s="74">
        <v>0</v>
      </c>
      <c r="BJ43" s="74">
        <v>0</v>
      </c>
      <c r="BK43" s="74">
        <f t="shared" si="108"/>
        <v>391.95036435472059</v>
      </c>
      <c r="BL43" s="74">
        <v>4955.3900000000003</v>
      </c>
      <c r="BM43" s="74">
        <v>0</v>
      </c>
      <c r="BN43" s="74">
        <v>0</v>
      </c>
      <c r="BO43" s="74">
        <v>0</v>
      </c>
      <c r="BP43" s="74">
        <f t="shared" si="109"/>
        <v>0</v>
      </c>
      <c r="BQ43" s="74">
        <f t="shared" si="5"/>
        <v>4955.3900000000003</v>
      </c>
      <c r="BR43" s="74">
        <v>0</v>
      </c>
      <c r="BS43" s="74">
        <v>0</v>
      </c>
      <c r="BT43" s="74">
        <v>49.125632817730406</v>
      </c>
      <c r="BU43" s="74">
        <f t="shared" si="6"/>
        <v>49.125632817730406</v>
      </c>
      <c r="BV43" s="74">
        <v>6282.8512310000015</v>
      </c>
      <c r="BW43" s="74">
        <v>0</v>
      </c>
      <c r="BX43" s="74">
        <f t="shared" si="110"/>
        <v>6282.8512310000015</v>
      </c>
      <c r="BY43" s="74">
        <f t="shared" si="7"/>
        <v>11679.317228172453</v>
      </c>
    </row>
    <row r="44" spans="1:77" ht="12.75" customHeight="1" x14ac:dyDescent="0.15">
      <c r="A44" s="6" t="s">
        <v>47</v>
      </c>
      <c r="B44" s="7" t="s">
        <v>48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1.6143204147352954</v>
      </c>
      <c r="K44" s="74">
        <v>0</v>
      </c>
      <c r="L44" s="74">
        <v>164.66068230300013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5.6501214515735345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>
        <v>0</v>
      </c>
      <c r="AL44" s="74">
        <v>0</v>
      </c>
      <c r="AM44" s="74">
        <v>0</v>
      </c>
      <c r="AN44" s="74">
        <v>0</v>
      </c>
      <c r="AO44" s="74">
        <v>0</v>
      </c>
      <c r="AP44" s="74">
        <v>0</v>
      </c>
      <c r="AQ44" s="74">
        <v>0</v>
      </c>
      <c r="AR44" s="74">
        <v>0</v>
      </c>
      <c r="AS44" s="74">
        <v>0</v>
      </c>
      <c r="AT44" s="74">
        <v>0</v>
      </c>
      <c r="AU44" s="74">
        <v>0</v>
      </c>
      <c r="AV44" s="74">
        <v>0</v>
      </c>
      <c r="AW44" s="74">
        <v>0</v>
      </c>
      <c r="AX44" s="74">
        <v>0</v>
      </c>
      <c r="AY44" s="74">
        <v>0</v>
      </c>
      <c r="AZ44" s="74">
        <v>0</v>
      </c>
      <c r="BA44" s="74">
        <v>0</v>
      </c>
      <c r="BB44" s="74">
        <v>0</v>
      </c>
      <c r="BC44" s="74">
        <v>0</v>
      </c>
      <c r="BD44" s="74">
        <v>0</v>
      </c>
      <c r="BE44" s="74">
        <v>0</v>
      </c>
      <c r="BF44" s="74">
        <v>0</v>
      </c>
      <c r="BG44" s="74">
        <v>0</v>
      </c>
      <c r="BH44" s="74">
        <v>0</v>
      </c>
      <c r="BI44" s="74">
        <v>0</v>
      </c>
      <c r="BJ44" s="74">
        <v>0</v>
      </c>
      <c r="BK44" s="74">
        <f t="shared" si="108"/>
        <v>171.92512416930896</v>
      </c>
      <c r="BL44" s="74">
        <v>9372.7458384661786</v>
      </c>
      <c r="BM44" s="74">
        <v>0</v>
      </c>
      <c r="BN44" s="74">
        <v>0</v>
      </c>
      <c r="BO44" s="74">
        <v>0</v>
      </c>
      <c r="BP44" s="74">
        <f t="shared" si="109"/>
        <v>0</v>
      </c>
      <c r="BQ44" s="74">
        <f t="shared" si="5"/>
        <v>9372.7458384661786</v>
      </c>
      <c r="BR44" s="74">
        <v>0</v>
      </c>
      <c r="BS44" s="74">
        <v>0</v>
      </c>
      <c r="BT44" s="74">
        <v>100.45026901775006</v>
      </c>
      <c r="BU44" s="74">
        <f t="shared" si="6"/>
        <v>100.45026901775006</v>
      </c>
      <c r="BV44" s="74">
        <v>1584.3525549999997</v>
      </c>
      <c r="BW44" s="74">
        <v>0</v>
      </c>
      <c r="BX44" s="74">
        <f t="shared" si="110"/>
        <v>1584.3525549999997</v>
      </c>
      <c r="BY44" s="74">
        <f t="shared" si="7"/>
        <v>11229.473786653238</v>
      </c>
    </row>
    <row r="45" spans="1:77" ht="12.75" customHeight="1" x14ac:dyDescent="0.15">
      <c r="A45" s="4" t="s">
        <v>49</v>
      </c>
      <c r="B45" s="5" t="s">
        <v>50</v>
      </c>
      <c r="C45" s="73">
        <f t="shared" ref="C45" si="111">C46+C47+C48+C49+C50+C51+C52+C53+C54</f>
        <v>31959.591131477981</v>
      </c>
      <c r="D45" s="73">
        <f t="shared" ref="D45" si="112">D46+D47+D48+D49+D50+D51+D52+D53+D54</f>
        <v>0</v>
      </c>
      <c r="E45" s="73">
        <f t="shared" ref="E45" si="113">E46+E47+E48+E49+E50+E51+E52+E53+E54</f>
        <v>19.298245614035089</v>
      </c>
      <c r="F45" s="73">
        <f t="shared" ref="F45" si="114">F46+F47+F48+F49+F50+F51+F52+F53+F54</f>
        <v>916.31444759206806</v>
      </c>
      <c r="G45" s="73">
        <f t="shared" ref="G45" si="115">G46+G47+G48+G49+G50+G51+G52+G53+G54</f>
        <v>1459.6992313710575</v>
      </c>
      <c r="H45" s="73">
        <f t="shared" ref="H45" si="116">H46+H47+H48+H49+H50+H51+H52+H53+H54</f>
        <v>2637.8434905342669</v>
      </c>
      <c r="I45" s="73">
        <f t="shared" ref="I45" si="117">I46+I47+I48+I49+I50+I51+I52+I53+I54</f>
        <v>1054.9583910295157</v>
      </c>
      <c r="J45" s="73">
        <f t="shared" ref="J45" si="118">J46+J47+J48+J49+J50+J51+J52+J53+J54</f>
        <v>2421.3553710465917</v>
      </c>
      <c r="K45" s="73">
        <f t="shared" ref="K45" si="119">K46+K47+K48+K49+K50+K51+K52+K53+K54</f>
        <v>159.81772105879423</v>
      </c>
      <c r="L45" s="73">
        <f t="shared" ref="L45" si="120">L46+L47+L48+L49+L50+L51+L52+L53+L54</f>
        <v>600.34818909733792</v>
      </c>
      <c r="M45" s="73">
        <f t="shared" ref="M45" si="121">M46+M47+M48+M49+M50+M51+M52+M53+M54</f>
        <v>3524.4017329348553</v>
      </c>
      <c r="N45" s="73">
        <f t="shared" ref="N45" si="122">N46+N47+N48+N49+N50+N51+N52+N53+N54</f>
        <v>1146.9746546694273</v>
      </c>
      <c r="O45" s="73">
        <f t="shared" ref="O45" si="123">O46+O47+O48+O49+O50+O51+O52+O53+O54</f>
        <v>801.12440633080928</v>
      </c>
      <c r="P45" s="73">
        <f t="shared" ref="P45" si="124">P46+P47+P48+P49+P50+P51+P52+P53+P54</f>
        <v>460.0593517711618</v>
      </c>
      <c r="Q45" s="73">
        <f t="shared" ref="Q45:R45" si="125">Q46+Q47+Q48+Q49+Q50+Q51+Q52+Q53+Q54</f>
        <v>4098.3942355501222</v>
      </c>
      <c r="R45" s="73">
        <f t="shared" si="125"/>
        <v>1499.8290214906042</v>
      </c>
      <c r="S45" s="73">
        <f t="shared" ref="S45" si="126">S46+S47+S48+S49+S50+S51+S52+S53+S54</f>
        <v>8229.4312003122413</v>
      </c>
      <c r="T45" s="73">
        <f t="shared" ref="T45" si="127">T46+T47+T48+T49+T50+T51+T52+T53+T54</f>
        <v>16268.550012563966</v>
      </c>
      <c r="U45" s="73">
        <f t="shared" ref="U45" si="128">U46+U47+U48+U49+U50+U51+U52+U53+U54</f>
        <v>1123.5670086557657</v>
      </c>
      <c r="V45" s="73">
        <f t="shared" ref="V45" si="129">V46+V47+V48+V49+V50+V51+V52+V53+V54</f>
        <v>1545.7117971090454</v>
      </c>
      <c r="W45" s="73">
        <f t="shared" ref="W45" si="130">W46+W47+W48+W49+W50+W51+W52+W53+W54</f>
        <v>3.2286408294705904</v>
      </c>
      <c r="X45" s="73">
        <f t="shared" ref="X45" si="131">X46+X47+X48+X49+X50+X51+X52+X53+X54</f>
        <v>232.46213972188252</v>
      </c>
      <c r="Y45" s="73">
        <f t="shared" ref="Y45" si="132">Y46+Y47+Y48+Y49+Y50+Y51+Y52+Y53+Y54</f>
        <v>56.501214515735349</v>
      </c>
      <c r="Z45" s="73">
        <f t="shared" ref="Z45" si="133">Z46+Z47+Z48+Z49+Z50+Z51+Z52+Z53+Z54</f>
        <v>12.107403110514715</v>
      </c>
      <c r="AA45" s="73">
        <f t="shared" ref="AA45" si="134">AA46+AA47+AA48+AA49+AA50+AA51+AA52+AA53+AA54</f>
        <v>2555.469216525973</v>
      </c>
      <c r="AB45" s="73">
        <f t="shared" ref="AB45" si="135">AB46+AB47+AB48+AB49+AB50+AB51+AB52+AB53+AB54</f>
        <v>237.30510096608845</v>
      </c>
      <c r="AC45" s="73">
        <f t="shared" ref="AC45" si="136">AC46+AC47+AC48+AC49+AC50+AC51+AC52+AC53+AC54</f>
        <v>1606.2486855665427</v>
      </c>
      <c r="AD45" s="73">
        <f t="shared" ref="AD45:AE45" si="137">AD46+AD47+AD48+AD49+AD50+AD51+AD52+AD53+AD54</f>
        <v>23.77</v>
      </c>
      <c r="AE45" s="73">
        <f t="shared" si="137"/>
        <v>43646.731595999998</v>
      </c>
      <c r="AF45" s="73">
        <f t="shared" ref="AF45" si="138">AF46+AF47+AF48+AF49+AF50+AF51+AF52+AF53+AF54</f>
        <v>204.57019830853855</v>
      </c>
      <c r="AG45" s="73">
        <f t="shared" ref="AG45" si="139">AG46+AG47+AG48+AG49+AG50+AG51+AG52+AG53+AG54</f>
        <v>230.34458875667477</v>
      </c>
      <c r="AH45" s="73">
        <f t="shared" ref="AH45" si="140">AH46+AH47+AH48+AH49+AH50+AH51+AH52+AH53+AH54</f>
        <v>1085.554594815382</v>
      </c>
      <c r="AI45" s="73">
        <f t="shared" ref="AI45" si="141">AI46+AI47+AI48+AI49+AI50+AI51+AI52+AI53+AI54</f>
        <v>47811.436609201926</v>
      </c>
      <c r="AJ45" s="73">
        <f t="shared" ref="AJ45" si="142">AJ46+AJ47+AJ48+AJ49+AJ50+AJ51+AJ52+AJ53+AJ54</f>
        <v>4554.6474973921677</v>
      </c>
      <c r="AK45" s="73">
        <f t="shared" ref="AK45" si="143">AK46+AK47+AK48+AK49+AK50+AK51+AK52+AK53+AK54</f>
        <v>743.75266778163837</v>
      </c>
      <c r="AL45" s="73">
        <f t="shared" ref="AL45" si="144">AL46+AL47+AL48+AL49+AL50+AL51+AL52+AL53+AL54</f>
        <v>13.000117250876302</v>
      </c>
      <c r="AM45" s="73">
        <f t="shared" ref="AM45" si="145">AM46+AM47+AM48+AM49+AM50+AM51+AM52+AM53+AM54</f>
        <v>313.62700325637525</v>
      </c>
      <c r="AN45" s="73">
        <f t="shared" ref="AN45" si="146">AN46+AN47+AN48+AN49+AN50+AN51+AN52+AN53+AN54</f>
        <v>170.0667093537038</v>
      </c>
      <c r="AO45" s="73">
        <f t="shared" ref="AO45" si="147">AO46+AO47+AO48+AO49+AO50+AO51+AO52+AO53+AO54</f>
        <v>288.08071636049328</v>
      </c>
      <c r="AP45" s="73">
        <f t="shared" ref="AP45:AR45" si="148">AP46+AP47+AP48+AP49+AP50+AP51+AP52+AP53+AP54</f>
        <v>2152.85183289313</v>
      </c>
      <c r="AQ45" s="73">
        <f t="shared" si="148"/>
        <v>322</v>
      </c>
      <c r="AR45" s="73">
        <f t="shared" si="148"/>
        <v>15.870868008533989</v>
      </c>
      <c r="AS45" s="73">
        <f t="shared" ref="AS45" si="149">AS46+AS47+AS48+AS49+AS50+AS51+AS52+AS53+AS54</f>
        <v>65.736080424097977</v>
      </c>
      <c r="AT45" s="73">
        <f t="shared" ref="AT45" si="150">AT46+AT47+AT48+AT49+AT50+AT51+AT52+AT53+AT54</f>
        <v>3</v>
      </c>
      <c r="AU45" s="73">
        <f t="shared" ref="AU45" si="151">AU46+AU47+AU48+AU49+AU50+AU51+AU52+AU53+AU54</f>
        <v>7</v>
      </c>
      <c r="AV45" s="73">
        <f t="shared" ref="AV45" si="152">AV46+AV47+AV48+AV49+AV50+AV51+AV52+AV53+AV54</f>
        <v>0</v>
      </c>
      <c r="AW45" s="73">
        <f t="shared" ref="AW45" si="153">AW46+AW47+AW48+AW49+AW50+AW51+AW52+AW53+AW54</f>
        <v>0</v>
      </c>
      <c r="AX45" s="73">
        <f t="shared" ref="AX45" si="154">AX46+AX47+AX48+AX49+AX50+AX51+AX52+AX53+AX54</f>
        <v>0</v>
      </c>
      <c r="AY45" s="73">
        <f t="shared" ref="AY45" si="155">AY46+AY47+AY48+AY49+AY50+AY51+AY52+AY53+AY54</f>
        <v>0</v>
      </c>
      <c r="AZ45" s="73">
        <f t="shared" ref="AZ45" si="156">AZ46+AZ47+AZ48+AZ49+AZ50+AZ51+AZ52+AZ53+AZ54</f>
        <v>0</v>
      </c>
      <c r="BA45" s="73">
        <f t="shared" ref="BA45" si="157">BA46+BA47+BA48+BA49+BA50+BA51+BA52+BA53+BA54</f>
        <v>0</v>
      </c>
      <c r="BB45" s="73">
        <f t="shared" ref="BB45" si="158">BB46+BB47+BB48+BB49+BB50+BB51+BB52+BB53+BB54</f>
        <v>0</v>
      </c>
      <c r="BC45" s="73">
        <f t="shared" ref="BC45" si="159">BC46+BC47+BC48+BC49+BC50+BC51+BC52+BC53+BC54</f>
        <v>0</v>
      </c>
      <c r="BD45" s="73">
        <f t="shared" ref="BD45" si="160">BD46+BD47+BD48+BD49+BD50+BD51+BD52+BD53+BD54</f>
        <v>0</v>
      </c>
      <c r="BE45" s="73">
        <f t="shared" ref="BE45" si="161">BE46+BE47+BE48+BE49+BE50+BE51+BE52+BE53+BE54</f>
        <v>0</v>
      </c>
      <c r="BF45" s="73">
        <f t="shared" ref="BF45" si="162">BF46+BF47+BF48+BF49+BF50+BF51+BF52+BF53+BF54</f>
        <v>0</v>
      </c>
      <c r="BG45" s="73">
        <f t="shared" ref="BG45" si="163">BG46+BG47+BG48+BG49+BG50+BG51+BG52+BG53+BG54</f>
        <v>354</v>
      </c>
      <c r="BH45" s="73">
        <f t="shared" ref="BH45" si="164">BH46+BH47+BH48+BH49+BH50+BH51+BH52+BH53+BH54</f>
        <v>1084</v>
      </c>
      <c r="BI45" s="73">
        <f t="shared" ref="BI45" si="165">BI46+BI47+BI48+BI49+BI50+BI51+BI52+BI53+BI54</f>
        <v>4540.5879999999997</v>
      </c>
      <c r="BJ45" s="73">
        <f t="shared" ref="BJ45" si="166">BJ46+BJ47+BJ48+BJ49+BJ50+BJ51+BJ52+BJ53+BJ54</f>
        <v>919</v>
      </c>
      <c r="BK45" s="73">
        <f t="shared" ref="BK45" si="167">BK46+BK47+BK48+BK49+BK50+BK51+BK52+BK53+BK54</f>
        <v>193180.2211212494</v>
      </c>
      <c r="BL45" s="73">
        <f t="shared" ref="BL45" si="168">BL46+BL47+BL48+BL49+BL50+BL51+BL52+BL53+BL54</f>
        <v>88846.372734067656</v>
      </c>
      <c r="BM45" s="73">
        <f t="shared" ref="BM45" si="169">BM46+BM47+BM48+BM49+BM50+BM51+BM52+BM53+BM54</f>
        <v>0</v>
      </c>
      <c r="BN45" s="73">
        <f t="shared" ref="BN45" si="170">BN46+BN47+BN48+BN49+BN50+BN51+BN52+BN53+BN54</f>
        <v>0</v>
      </c>
      <c r="BO45" s="73">
        <f t="shared" ref="BO45" si="171">BO46+BO47+BO48+BO49+BO50+BO51+BO52+BO53+BO54</f>
        <v>0</v>
      </c>
      <c r="BP45" s="73">
        <f t="shared" ref="BP45" si="172">BP46+BP47+BP48+BP49+BP50+BP51+BP52+BP53+BP54</f>
        <v>0</v>
      </c>
      <c r="BQ45" s="73">
        <f t="shared" ref="BQ45" si="173">BQ46+BQ47+BQ48+BQ49+BQ50+BQ51+BQ52+BQ53+BQ54</f>
        <v>88846.372734067656</v>
      </c>
      <c r="BR45" s="73">
        <f t="shared" ref="BR45" si="174">BR46+BR47+BR48+BR49+BR50+BR51+BR52+BR53+BR54</f>
        <v>166.35482551803105</v>
      </c>
      <c r="BS45" s="73">
        <f t="shared" ref="BS45" si="175">BS46+BS47+BS48+BS49+BS50+BS51+BS52+BS53+BS54</f>
        <v>285.63499999999999</v>
      </c>
      <c r="BT45" s="73">
        <f t="shared" ref="BT45" si="176">BT46+BT47+BT48+BT49+BT50+BT51+BT52+BT53+BT54</f>
        <v>2464.5084109380509</v>
      </c>
      <c r="BU45" s="73">
        <f t="shared" ref="BU45" si="177">BU46+BU47+BU48+BU49+BU50+BU51+BU52+BU53+BU54</f>
        <v>2916.4982364560819</v>
      </c>
      <c r="BV45" s="73">
        <f t="shared" ref="BV45" si="178">BV46+BV47+BV48+BV49+BV50+BV51+BV52+BV53+BV54</f>
        <v>7539.4308919999994</v>
      </c>
      <c r="BW45" s="73">
        <f t="shared" ref="BW45" si="179">BW46+BW47+BW48+BW49+BW50+BW51+BW52+BW53+BW54</f>
        <v>0</v>
      </c>
      <c r="BX45" s="73">
        <f t="shared" ref="BX45" si="180">BX46+BX47+BX48+BX49+BX50+BX51+BX52+BX53+BX54</f>
        <v>7539.4308919999994</v>
      </c>
      <c r="BY45" s="73">
        <f t="shared" ref="BY45" si="181">BY46+BY47+BY48+BY49+BY50+BY51+BY52+BY53+BY54</f>
        <v>292482.52298377315</v>
      </c>
    </row>
    <row r="46" spans="1:77" ht="12.75" customHeight="1" x14ac:dyDescent="0.15">
      <c r="A46" s="6" t="s">
        <v>51</v>
      </c>
      <c r="B46" s="7" t="s">
        <v>52</v>
      </c>
      <c r="C46" s="74">
        <v>200</v>
      </c>
      <c r="D46" s="74">
        <v>0</v>
      </c>
      <c r="E46" s="74">
        <v>4</v>
      </c>
      <c r="F46" s="74">
        <v>40.679886685552411</v>
      </c>
      <c r="G46" s="74">
        <v>8.8787622810441267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1706.3366783752074</v>
      </c>
      <c r="N46" s="74">
        <v>15.336043939985309</v>
      </c>
      <c r="O46" s="74">
        <v>1.6143204147352956</v>
      </c>
      <c r="P46" s="74">
        <v>0</v>
      </c>
      <c r="Q46" s="74">
        <v>19.371844976823549</v>
      </c>
      <c r="R46" s="74">
        <v>0</v>
      </c>
      <c r="S46" s="74">
        <v>0</v>
      </c>
      <c r="T46" s="74">
        <v>0.80716020736764782</v>
      </c>
      <c r="U46" s="74">
        <v>0.80716020736764771</v>
      </c>
      <c r="V46" s="74">
        <v>5.6501214515735345</v>
      </c>
      <c r="W46" s="74">
        <v>0</v>
      </c>
      <c r="X46" s="74">
        <v>0</v>
      </c>
      <c r="Y46" s="74">
        <v>1.6143204147352956</v>
      </c>
      <c r="Z46" s="74">
        <v>7.2644418663088288</v>
      </c>
      <c r="AA46" s="74">
        <v>2278.6132653988693</v>
      </c>
      <c r="AB46" s="74">
        <v>43.58665119785298</v>
      </c>
      <c r="AC46" s="74">
        <v>0</v>
      </c>
      <c r="AD46" s="74">
        <v>0</v>
      </c>
      <c r="AE46" s="74">
        <v>3826.9722900000002</v>
      </c>
      <c r="AF46" s="74">
        <v>0</v>
      </c>
      <c r="AG46" s="74">
        <v>0</v>
      </c>
      <c r="AH46" s="74">
        <v>0</v>
      </c>
      <c r="AI46" s="74">
        <v>0</v>
      </c>
      <c r="AJ46" s="74">
        <v>35.524495270897006</v>
      </c>
      <c r="AK46" s="74">
        <v>315.35653075970498</v>
      </c>
      <c r="AL46" s="74">
        <v>12.39470556766646</v>
      </c>
      <c r="AM46" s="74">
        <v>85.595061202352809</v>
      </c>
      <c r="AN46" s="74">
        <v>46.414595186223401</v>
      </c>
      <c r="AO46" s="74">
        <v>274.66488110098072</v>
      </c>
      <c r="AP46" s="74">
        <v>0</v>
      </c>
      <c r="AQ46" s="74">
        <v>0</v>
      </c>
      <c r="AR46" s="74">
        <v>0</v>
      </c>
      <c r="AS46" s="74">
        <v>25.304556568731037</v>
      </c>
      <c r="AT46" s="74">
        <v>0</v>
      </c>
      <c r="AU46" s="74">
        <v>0</v>
      </c>
      <c r="AV46" s="74">
        <v>0</v>
      </c>
      <c r="AW46" s="74">
        <v>0</v>
      </c>
      <c r="AX46" s="74">
        <v>0</v>
      </c>
      <c r="AY46" s="74">
        <v>0</v>
      </c>
      <c r="AZ46" s="74">
        <v>0</v>
      </c>
      <c r="BA46" s="74">
        <v>0</v>
      </c>
      <c r="BB46" s="74">
        <v>0</v>
      </c>
      <c r="BC46" s="74">
        <v>0</v>
      </c>
      <c r="BD46" s="74">
        <v>0</v>
      </c>
      <c r="BE46" s="74">
        <v>0</v>
      </c>
      <c r="BF46" s="74">
        <v>0</v>
      </c>
      <c r="BG46" s="74">
        <v>0</v>
      </c>
      <c r="BH46" s="74">
        <v>0</v>
      </c>
      <c r="BI46" s="74">
        <v>0</v>
      </c>
      <c r="BJ46" s="74">
        <v>200</v>
      </c>
      <c r="BK46" s="74">
        <f t="shared" ref="BK46:BK54" si="182">SUM(C46:BJ46)</f>
        <v>9156.7877730739801</v>
      </c>
      <c r="BL46" s="74">
        <v>1558.41</v>
      </c>
      <c r="BM46" s="74">
        <v>0</v>
      </c>
      <c r="BN46" s="74">
        <v>0</v>
      </c>
      <c r="BO46" s="74">
        <v>0</v>
      </c>
      <c r="BP46" s="74">
        <f>BN46+BO46</f>
        <v>0</v>
      </c>
      <c r="BQ46" s="74">
        <f t="shared" si="5"/>
        <v>1558.41</v>
      </c>
      <c r="BR46" s="74">
        <v>0</v>
      </c>
      <c r="BS46" s="74">
        <v>0</v>
      </c>
      <c r="BT46" s="74">
        <v>284.27913324278961</v>
      </c>
      <c r="BU46" s="74">
        <f t="shared" si="6"/>
        <v>284.27913324278961</v>
      </c>
      <c r="BV46" s="74">
        <v>182.31525799999991</v>
      </c>
      <c r="BW46" s="74">
        <v>0</v>
      </c>
      <c r="BX46" s="74">
        <f>BV46+BW46</f>
        <v>182.31525799999991</v>
      </c>
      <c r="BY46" s="74">
        <f t="shared" si="7"/>
        <v>11181.79216431677</v>
      </c>
    </row>
    <row r="47" spans="1:77" ht="12.75" customHeight="1" x14ac:dyDescent="0.15">
      <c r="A47" s="6" t="s">
        <v>53</v>
      </c>
      <c r="B47" s="7" t="s">
        <v>54</v>
      </c>
      <c r="C47" s="74">
        <v>400</v>
      </c>
      <c r="D47" s="74">
        <v>0</v>
      </c>
      <c r="E47" s="74">
        <v>5</v>
      </c>
      <c r="F47" s="74">
        <v>55.934844192634564</v>
      </c>
      <c r="G47" s="74">
        <v>243.76238262502963</v>
      </c>
      <c r="H47" s="74">
        <v>372.90801580385329</v>
      </c>
      <c r="I47" s="74">
        <v>893.52634955598603</v>
      </c>
      <c r="J47" s="74">
        <v>9.6859224884117729</v>
      </c>
      <c r="K47" s="74">
        <v>95.244904469382433</v>
      </c>
      <c r="L47" s="74">
        <v>9.6859224884117712</v>
      </c>
      <c r="M47" s="74">
        <v>113.72172352525</v>
      </c>
      <c r="N47" s="74">
        <v>679.62889460355939</v>
      </c>
      <c r="O47" s="74">
        <f>695.772098750912+3.65012145157353</f>
        <v>699.42222020248562</v>
      </c>
      <c r="P47" s="74">
        <v>4.8429612442058865</v>
      </c>
      <c r="Q47" s="74">
        <v>89.594783017808908</v>
      </c>
      <c r="R47" s="74">
        <v>46.008131819955921</v>
      </c>
      <c r="S47" s="74">
        <v>5.6501214515735336</v>
      </c>
      <c r="T47" s="74">
        <v>2.4214806221029432</v>
      </c>
      <c r="U47" s="74">
        <v>0.80716020736764771</v>
      </c>
      <c r="V47" s="74">
        <v>8.8787622810441249</v>
      </c>
      <c r="W47" s="74">
        <v>0</v>
      </c>
      <c r="X47" s="74">
        <v>2.4214806221029432</v>
      </c>
      <c r="Y47" s="74">
        <v>0</v>
      </c>
      <c r="Z47" s="74">
        <v>0</v>
      </c>
      <c r="AA47" s="74">
        <v>19.371844976823542</v>
      </c>
      <c r="AB47" s="74">
        <v>63.765656382044142</v>
      </c>
      <c r="AC47" s="74">
        <v>91.692989209400906</v>
      </c>
      <c r="AD47" s="74">
        <v>0.161</v>
      </c>
      <c r="AE47" s="74">
        <v>600</v>
      </c>
      <c r="AF47" s="74">
        <v>0</v>
      </c>
      <c r="AG47" s="74">
        <v>0</v>
      </c>
      <c r="AH47" s="74">
        <v>0</v>
      </c>
      <c r="AI47" s="74">
        <v>0</v>
      </c>
      <c r="AJ47" s="74">
        <v>0</v>
      </c>
      <c r="AK47" s="74">
        <v>0</v>
      </c>
      <c r="AL47" s="74">
        <v>0</v>
      </c>
      <c r="AM47" s="74">
        <v>0</v>
      </c>
      <c r="AN47" s="74">
        <v>0</v>
      </c>
      <c r="AO47" s="74">
        <v>0</v>
      </c>
      <c r="AP47" s="74">
        <v>0</v>
      </c>
      <c r="AQ47" s="74">
        <v>0</v>
      </c>
      <c r="AR47" s="74">
        <v>14.870868008533989</v>
      </c>
      <c r="AS47" s="74">
        <v>0</v>
      </c>
      <c r="AT47" s="74">
        <v>0</v>
      </c>
      <c r="AU47" s="74">
        <v>1</v>
      </c>
      <c r="AV47" s="74">
        <v>0</v>
      </c>
      <c r="AW47" s="74">
        <v>0</v>
      </c>
      <c r="AX47" s="74">
        <v>0</v>
      </c>
      <c r="AY47" s="74">
        <v>0</v>
      </c>
      <c r="AZ47" s="74">
        <v>0</v>
      </c>
      <c r="BA47" s="74">
        <v>0</v>
      </c>
      <c r="BB47" s="74">
        <v>0</v>
      </c>
      <c r="BC47" s="74">
        <v>0</v>
      </c>
      <c r="BD47" s="74">
        <v>0</v>
      </c>
      <c r="BE47" s="74">
        <v>0</v>
      </c>
      <c r="BF47" s="74">
        <v>0</v>
      </c>
      <c r="BG47" s="74">
        <v>1</v>
      </c>
      <c r="BH47" s="74">
        <f>221+70.9</f>
        <v>291.89999999999998</v>
      </c>
      <c r="BI47" s="74">
        <v>78</v>
      </c>
      <c r="BJ47" s="74">
        <v>0</v>
      </c>
      <c r="BK47" s="74">
        <f t="shared" si="182"/>
        <v>4900.9084197979691</v>
      </c>
      <c r="BL47" s="74">
        <v>8612.6059289764598</v>
      </c>
      <c r="BM47" s="74">
        <v>0</v>
      </c>
      <c r="BN47" s="74">
        <v>0</v>
      </c>
      <c r="BO47" s="74">
        <v>0</v>
      </c>
      <c r="BP47" s="74">
        <f t="shared" ref="BP47:BP54" si="183">BN47+BO47</f>
        <v>0</v>
      </c>
      <c r="BQ47" s="74">
        <f t="shared" si="5"/>
        <v>8612.6059289764598</v>
      </c>
      <c r="BR47" s="74">
        <v>0</v>
      </c>
      <c r="BS47" s="74">
        <v>0</v>
      </c>
      <c r="BT47" s="74">
        <v>74.367381643830825</v>
      </c>
      <c r="BU47" s="74">
        <f t="shared" si="6"/>
        <v>74.367381643830825</v>
      </c>
      <c r="BV47" s="74">
        <v>548.95962199999997</v>
      </c>
      <c r="BW47" s="74">
        <v>0</v>
      </c>
      <c r="BX47" s="74">
        <f t="shared" ref="BX47:BX54" si="184">BV47+BW47</f>
        <v>548.95962199999997</v>
      </c>
      <c r="BY47" s="74">
        <f t="shared" si="7"/>
        <v>14136.84135241826</v>
      </c>
    </row>
    <row r="48" spans="1:77" ht="12.75" customHeight="1" x14ac:dyDescent="0.15">
      <c r="A48" s="6" t="s">
        <v>55</v>
      </c>
      <c r="B48" s="7" t="s">
        <v>56</v>
      </c>
      <c r="C48" s="74">
        <v>300</v>
      </c>
      <c r="D48" s="74">
        <v>0</v>
      </c>
      <c r="E48" s="74">
        <v>10.298245614035087</v>
      </c>
      <c r="F48" s="74">
        <v>761.73087818696888</v>
      </c>
      <c r="G48" s="74">
        <v>83.03326686020705</v>
      </c>
      <c r="H48" s="74">
        <v>68.652550483043996</v>
      </c>
      <c r="I48" s="74">
        <v>42.779490990485328</v>
      </c>
      <c r="J48" s="74">
        <v>252.64114490607372</v>
      </c>
      <c r="K48" s="74">
        <v>21.793325598926486</v>
      </c>
      <c r="L48" s="74">
        <v>40.358010368382381</v>
      </c>
      <c r="M48" s="74">
        <v>91.209103432544197</v>
      </c>
      <c r="N48" s="74">
        <v>23.407646013661786</v>
      </c>
      <c r="O48" s="74">
        <v>25.021966428397082</v>
      </c>
      <c r="P48" s="74">
        <v>34.707888916808855</v>
      </c>
      <c r="Q48" s="74">
        <v>166.94895877774999</v>
      </c>
      <c r="R48" s="74">
        <f>67.8014574188824+17.7575245620882</f>
        <v>85.5589819809706</v>
      </c>
      <c r="S48" s="74">
        <v>272.82015009026492</v>
      </c>
      <c r="T48" s="74">
        <v>2628.9207953964287</v>
      </c>
      <c r="U48" s="74">
        <v>398.73714243961797</v>
      </c>
      <c r="V48" s="74">
        <v>251.8339846987061</v>
      </c>
      <c r="W48" s="74">
        <v>2.4214806221029428</v>
      </c>
      <c r="X48" s="74">
        <v>28.250607257867671</v>
      </c>
      <c r="Y48" s="74">
        <v>9.6859224884117729</v>
      </c>
      <c r="Z48" s="74">
        <v>2.4214806221029428</v>
      </c>
      <c r="AA48" s="74">
        <v>92.016263639911841</v>
      </c>
      <c r="AB48" s="74">
        <v>67.801457418882407</v>
      </c>
      <c r="AC48" s="74">
        <v>1394.0833115117518</v>
      </c>
      <c r="AD48" s="74">
        <v>23.608999999999998</v>
      </c>
      <c r="AE48" s="74">
        <v>4633.2095520000003</v>
      </c>
      <c r="AF48" s="74">
        <v>204.57019830853855</v>
      </c>
      <c r="AG48" s="74">
        <v>230.34458875667477</v>
      </c>
      <c r="AH48" s="74">
        <v>1085.554594815382</v>
      </c>
      <c r="AI48" s="74">
        <v>47811.436609201926</v>
      </c>
      <c r="AJ48" s="74">
        <v>4519.1230021212705</v>
      </c>
      <c r="AK48" s="74">
        <v>246.52985243715034</v>
      </c>
      <c r="AL48" s="74">
        <v>0.60541168320984307</v>
      </c>
      <c r="AM48" s="74">
        <v>0</v>
      </c>
      <c r="AN48" s="74">
        <v>0</v>
      </c>
      <c r="AO48" s="74">
        <v>13.415835259512544</v>
      </c>
      <c r="AP48" s="74">
        <v>2152.85183289313</v>
      </c>
      <c r="AQ48" s="74">
        <f>122+200</f>
        <v>322</v>
      </c>
      <c r="AR48" s="74">
        <f>201-200</f>
        <v>1</v>
      </c>
      <c r="AS48" s="74">
        <v>40.43152385536694</v>
      </c>
      <c r="AT48" s="74">
        <v>0</v>
      </c>
      <c r="AU48" s="74">
        <v>0</v>
      </c>
      <c r="AV48" s="74">
        <v>0</v>
      </c>
      <c r="AW48" s="74">
        <v>0</v>
      </c>
      <c r="AX48" s="74">
        <v>0</v>
      </c>
      <c r="AY48" s="74">
        <v>0</v>
      </c>
      <c r="AZ48" s="74">
        <v>0</v>
      </c>
      <c r="BA48" s="74">
        <v>0</v>
      </c>
      <c r="BB48" s="74">
        <v>0</v>
      </c>
      <c r="BC48" s="74">
        <v>0</v>
      </c>
      <c r="BD48" s="74">
        <v>0</v>
      </c>
      <c r="BE48" s="74">
        <v>0</v>
      </c>
      <c r="BF48" s="74">
        <v>0</v>
      </c>
      <c r="BG48" s="74">
        <v>352</v>
      </c>
      <c r="BH48" s="74">
        <f>694+98.1</f>
        <v>792.1</v>
      </c>
      <c r="BI48" s="74">
        <v>126</v>
      </c>
      <c r="BJ48" s="74">
        <v>707</v>
      </c>
      <c r="BK48" s="74">
        <f t="shared" si="182"/>
        <v>70418.916056076458</v>
      </c>
      <c r="BL48" s="74">
        <v>27768.2079050912</v>
      </c>
      <c r="BM48" s="74">
        <v>0</v>
      </c>
      <c r="BN48" s="74">
        <v>0</v>
      </c>
      <c r="BO48" s="74">
        <v>0</v>
      </c>
      <c r="BP48" s="74">
        <f t="shared" si="183"/>
        <v>0</v>
      </c>
      <c r="BQ48" s="74">
        <f t="shared" si="5"/>
        <v>27768.2079050912</v>
      </c>
      <c r="BR48" s="74">
        <v>0</v>
      </c>
      <c r="BS48" s="74">
        <v>0</v>
      </c>
      <c r="BT48" s="74">
        <v>75.45593489262518</v>
      </c>
      <c r="BU48" s="74">
        <f t="shared" si="6"/>
        <v>75.45593489262518</v>
      </c>
      <c r="BV48" s="74">
        <v>0</v>
      </c>
      <c r="BW48" s="74">
        <v>0</v>
      </c>
      <c r="BX48" s="74">
        <f t="shared" si="184"/>
        <v>0</v>
      </c>
      <c r="BY48" s="74">
        <f t="shared" si="7"/>
        <v>98262.579896060284</v>
      </c>
    </row>
    <row r="49" spans="1:77" ht="12.75" customHeight="1" x14ac:dyDescent="0.15">
      <c r="A49" s="6" t="s">
        <v>57</v>
      </c>
      <c r="B49" s="7" t="s">
        <v>58</v>
      </c>
      <c r="C49" s="74">
        <v>27185.346050670101</v>
      </c>
      <c r="D49" s="74">
        <v>0</v>
      </c>
      <c r="E49" s="74">
        <v>0</v>
      </c>
      <c r="F49" s="74">
        <v>0</v>
      </c>
      <c r="G49" s="74">
        <v>27.443447050500023</v>
      </c>
      <c r="H49" s="74">
        <v>35.5150491241765</v>
      </c>
      <c r="I49" s="74">
        <v>0.80716020736764771</v>
      </c>
      <c r="J49" s="74">
        <v>178.38240582825014</v>
      </c>
      <c r="K49" s="74">
        <v>0</v>
      </c>
      <c r="L49" s="74">
        <f>175.960925206147+8.87876228104412</f>
        <v>184.83968748719113</v>
      </c>
      <c r="M49" s="74">
        <v>467.80145741888242</v>
      </c>
      <c r="N49" s="74">
        <v>20.179005184191194</v>
      </c>
      <c r="O49" s="74">
        <v>0</v>
      </c>
      <c r="P49" s="74">
        <v>152.55327919248543</v>
      </c>
      <c r="Q49" s="74">
        <v>2662.5894307904296</v>
      </c>
      <c r="R49" s="74">
        <v>3.2286408294705899</v>
      </c>
      <c r="S49" s="74">
        <f>646.535326101486+61.3441757599412</f>
        <v>707.87950186142723</v>
      </c>
      <c r="T49" s="74">
        <v>153.98859442303001</v>
      </c>
      <c r="U49" s="74">
        <v>70.222938040985355</v>
      </c>
      <c r="V49" s="74">
        <v>0.80716020736764782</v>
      </c>
      <c r="W49" s="74">
        <v>0</v>
      </c>
      <c r="X49" s="74">
        <v>37.129369538911796</v>
      </c>
      <c r="Y49" s="74">
        <v>0</v>
      </c>
      <c r="Z49" s="74">
        <v>0.80716020736764771</v>
      </c>
      <c r="AA49" s="74">
        <v>0.80716020736764771</v>
      </c>
      <c r="AB49" s="74">
        <v>1.6143204147352954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74">
        <v>0</v>
      </c>
      <c r="AI49" s="74">
        <v>0</v>
      </c>
      <c r="AJ49" s="74">
        <v>0</v>
      </c>
      <c r="AK49" s="74">
        <v>0</v>
      </c>
      <c r="AL49" s="74">
        <v>0</v>
      </c>
      <c r="AM49" s="74">
        <v>228.03194205402244</v>
      </c>
      <c r="AN49" s="74">
        <v>123.65211416748041</v>
      </c>
      <c r="AO49" s="74">
        <v>0</v>
      </c>
      <c r="AP49" s="74">
        <v>0</v>
      </c>
      <c r="AQ49" s="74">
        <v>0</v>
      </c>
      <c r="AR49" s="74">
        <v>0</v>
      </c>
      <c r="AS49" s="74">
        <v>0</v>
      </c>
      <c r="AT49" s="74">
        <v>0</v>
      </c>
      <c r="AU49" s="74">
        <v>0</v>
      </c>
      <c r="AV49" s="74">
        <v>0</v>
      </c>
      <c r="AW49" s="74">
        <v>0</v>
      </c>
      <c r="AX49" s="74">
        <v>0</v>
      </c>
      <c r="AY49" s="74">
        <v>0</v>
      </c>
      <c r="AZ49" s="74">
        <v>0</v>
      </c>
      <c r="BA49" s="74">
        <v>0</v>
      </c>
      <c r="BB49" s="74">
        <v>0</v>
      </c>
      <c r="BC49" s="74">
        <v>0</v>
      </c>
      <c r="BD49" s="74">
        <v>0</v>
      </c>
      <c r="BE49" s="74">
        <v>0</v>
      </c>
      <c r="BF49" s="74">
        <v>0</v>
      </c>
      <c r="BG49" s="74">
        <v>0</v>
      </c>
      <c r="BH49" s="74">
        <v>0</v>
      </c>
      <c r="BI49" s="74">
        <v>0.58799999999999997</v>
      </c>
      <c r="BJ49" s="74">
        <v>12</v>
      </c>
      <c r="BK49" s="74">
        <f t="shared" si="182"/>
        <v>32256.213874905745</v>
      </c>
      <c r="BL49" s="74">
        <v>304.7</v>
      </c>
      <c r="BM49" s="74">
        <v>0</v>
      </c>
      <c r="BN49" s="74">
        <v>0</v>
      </c>
      <c r="BO49" s="74">
        <v>0</v>
      </c>
      <c r="BP49" s="74">
        <f t="shared" si="183"/>
        <v>0</v>
      </c>
      <c r="BQ49" s="74">
        <f t="shared" si="5"/>
        <v>304.7</v>
      </c>
      <c r="BR49" s="74">
        <v>0</v>
      </c>
      <c r="BS49" s="74">
        <v>0</v>
      </c>
      <c r="BT49" s="74">
        <v>4.0710723837154275</v>
      </c>
      <c r="BU49" s="74">
        <f t="shared" si="6"/>
        <v>4.0710723837154275</v>
      </c>
      <c r="BV49" s="74">
        <v>754.75175300000001</v>
      </c>
      <c r="BW49" s="74">
        <v>0</v>
      </c>
      <c r="BX49" s="74">
        <f t="shared" si="184"/>
        <v>754.75175300000001</v>
      </c>
      <c r="BY49" s="74">
        <f t="shared" si="7"/>
        <v>33319.736700289461</v>
      </c>
    </row>
    <row r="50" spans="1:77" ht="12.75" customHeight="1" x14ac:dyDescent="0.15">
      <c r="A50" s="6" t="s">
        <v>59</v>
      </c>
      <c r="B50" s="7" t="s">
        <v>60</v>
      </c>
      <c r="C50" s="74">
        <v>0</v>
      </c>
      <c r="D50" s="74">
        <v>0</v>
      </c>
      <c r="E50" s="74">
        <v>0</v>
      </c>
      <c r="F50" s="74">
        <v>0</v>
      </c>
      <c r="G50" s="74">
        <v>224.0942029373</v>
      </c>
      <c r="H50" s="74">
        <v>669.94297211514765</v>
      </c>
      <c r="I50" s="74">
        <v>50.043932856794157</v>
      </c>
      <c r="J50" s="74">
        <v>87.487379907294198</v>
      </c>
      <c r="K50" s="74">
        <v>34.707888916808848</v>
      </c>
      <c r="L50" s="74">
        <v>183.853522095632</v>
      </c>
      <c r="M50" s="74">
        <v>674.34660479141201</v>
      </c>
      <c r="N50" s="74">
        <v>59.729855345205934</v>
      </c>
      <c r="O50" s="74">
        <v>57.308374723103</v>
      </c>
      <c r="P50" s="74">
        <v>85.558981980970657</v>
      </c>
      <c r="Q50" s="74">
        <v>1096.1235616052656</v>
      </c>
      <c r="R50" s="74">
        <v>1279.4742848792362</v>
      </c>
      <c r="S50" s="74">
        <v>683.29042163210295</v>
      </c>
      <c r="T50" s="74">
        <v>16.950364354720602</v>
      </c>
      <c r="U50" s="74">
        <v>16.143204147352954</v>
      </c>
      <c r="V50" s="74">
        <v>25.021966428397082</v>
      </c>
      <c r="W50" s="74">
        <v>0</v>
      </c>
      <c r="X50" s="74">
        <v>23.407646013661786</v>
      </c>
      <c r="Y50" s="74">
        <v>5.6501214515735345</v>
      </c>
      <c r="Z50" s="74">
        <v>0.80716020736764771</v>
      </c>
      <c r="AA50" s="74">
        <v>122.68835151988246</v>
      </c>
      <c r="AB50" s="74">
        <v>12.107403110514747</v>
      </c>
      <c r="AC50" s="74">
        <v>120.47238484539012</v>
      </c>
      <c r="AD50" s="74">
        <v>0</v>
      </c>
      <c r="AE50" s="74">
        <v>1211.9046049999999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>
        <v>0</v>
      </c>
      <c r="AO50" s="74">
        <v>0</v>
      </c>
      <c r="AP50" s="74">
        <v>0</v>
      </c>
      <c r="AQ50" s="74">
        <v>0</v>
      </c>
      <c r="AR50" s="74">
        <v>0</v>
      </c>
      <c r="AS50" s="74">
        <v>0</v>
      </c>
      <c r="AT50" s="74">
        <v>0</v>
      </c>
      <c r="AU50" s="74">
        <v>0</v>
      </c>
      <c r="AV50" s="74">
        <v>0</v>
      </c>
      <c r="AW50" s="74">
        <v>0</v>
      </c>
      <c r="AX50" s="74">
        <v>0</v>
      </c>
      <c r="AY50" s="74">
        <v>0</v>
      </c>
      <c r="AZ50" s="74">
        <v>0</v>
      </c>
      <c r="BA50" s="74">
        <v>0</v>
      </c>
      <c r="BB50" s="74">
        <v>0</v>
      </c>
      <c r="BC50" s="74">
        <v>0</v>
      </c>
      <c r="BD50" s="74">
        <v>0</v>
      </c>
      <c r="BE50" s="74">
        <v>0</v>
      </c>
      <c r="BF50" s="74">
        <v>0</v>
      </c>
      <c r="BG50" s="74">
        <v>1</v>
      </c>
      <c r="BH50" s="74">
        <v>0</v>
      </c>
      <c r="BI50" s="74">
        <v>4336</v>
      </c>
      <c r="BJ50" s="74">
        <v>0</v>
      </c>
      <c r="BK50" s="74">
        <f t="shared" si="182"/>
        <v>11078.115190865134</v>
      </c>
      <c r="BL50" s="74">
        <v>29228.931</v>
      </c>
      <c r="BM50" s="74">
        <v>0</v>
      </c>
      <c r="BN50" s="74">
        <v>0</v>
      </c>
      <c r="BO50" s="74">
        <v>0</v>
      </c>
      <c r="BP50" s="74">
        <f t="shared" si="183"/>
        <v>0</v>
      </c>
      <c r="BQ50" s="74">
        <f t="shared" si="5"/>
        <v>29228.931</v>
      </c>
      <c r="BR50" s="74">
        <v>0</v>
      </c>
      <c r="BS50" s="74">
        <v>0</v>
      </c>
      <c r="BT50" s="74">
        <v>200.38403269840126</v>
      </c>
      <c r="BU50" s="74">
        <f t="shared" si="6"/>
        <v>200.38403269840126</v>
      </c>
      <c r="BV50" s="74">
        <v>3015.0489269999994</v>
      </c>
      <c r="BW50" s="74">
        <v>0</v>
      </c>
      <c r="BX50" s="74">
        <f t="shared" si="184"/>
        <v>3015.0489269999994</v>
      </c>
      <c r="BY50" s="74">
        <f t="shared" si="7"/>
        <v>43522.479150563529</v>
      </c>
    </row>
    <row r="51" spans="1:77" ht="12.75" customHeight="1" x14ac:dyDescent="0.15">
      <c r="A51" s="6" t="s">
        <v>61</v>
      </c>
      <c r="B51" s="7" t="s">
        <v>62</v>
      </c>
      <c r="C51" s="74">
        <v>663.48521802458299</v>
      </c>
      <c r="D51" s="74">
        <v>0</v>
      </c>
      <c r="E51" s="74">
        <v>0</v>
      </c>
      <c r="F51" s="74">
        <v>57.96883852691218</v>
      </c>
      <c r="G51" s="74">
        <v>480.69965195169198</v>
      </c>
      <c r="H51" s="74">
        <v>823.30341151500079</v>
      </c>
      <c r="I51" s="74">
        <v>67.801457418882407</v>
      </c>
      <c r="J51" s="74">
        <v>1861.6792698292236</v>
      </c>
      <c r="K51" s="74">
        <v>0</v>
      </c>
      <c r="L51" s="74">
        <v>165.46784251036777</v>
      </c>
      <c r="M51" s="74">
        <v>250</v>
      </c>
      <c r="N51" s="74">
        <v>0.80716020736764782</v>
      </c>
      <c r="O51" s="74">
        <v>17.75752456208825</v>
      </c>
      <c r="P51" s="74">
        <v>182.39624043669099</v>
      </c>
      <c r="Q51" s="74">
        <v>43.58665119785298</v>
      </c>
      <c r="R51" s="74">
        <v>56.501214515735342</v>
      </c>
      <c r="S51" s="74">
        <v>6414.5021679506963</v>
      </c>
      <c r="T51" s="74">
        <v>273.62731029763262</v>
      </c>
      <c r="U51" s="74">
        <v>13.721723525250011</v>
      </c>
      <c r="V51" s="74">
        <v>59.729855345205934</v>
      </c>
      <c r="W51" s="74">
        <v>0.80716020736764771</v>
      </c>
      <c r="X51" s="74">
        <v>139.63871587460304</v>
      </c>
      <c r="Y51" s="74">
        <v>0.80716020736764782</v>
      </c>
      <c r="Z51" s="74">
        <v>0.80716020736764771</v>
      </c>
      <c r="AA51" s="74">
        <v>0.80716020736764771</v>
      </c>
      <c r="AB51" s="74">
        <v>10.493082695779421</v>
      </c>
      <c r="AC51" s="74">
        <v>0</v>
      </c>
      <c r="AD51" s="74">
        <v>0</v>
      </c>
      <c r="AE51" s="74">
        <v>1751.372599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74">
        <v>181.86628458478305</v>
      </c>
      <c r="AL51" s="74">
        <v>0</v>
      </c>
      <c r="AM51" s="74">
        <v>0</v>
      </c>
      <c r="AN51" s="74">
        <v>0</v>
      </c>
      <c r="AO51" s="74">
        <v>0</v>
      </c>
      <c r="AP51" s="74">
        <v>0</v>
      </c>
      <c r="AQ51" s="74">
        <v>0</v>
      </c>
      <c r="AR51" s="74">
        <v>0</v>
      </c>
      <c r="AS51" s="74">
        <v>0</v>
      </c>
      <c r="AT51" s="74">
        <v>0</v>
      </c>
      <c r="AU51" s="74">
        <v>0</v>
      </c>
      <c r="AV51" s="74">
        <v>0</v>
      </c>
      <c r="AW51" s="74">
        <v>0</v>
      </c>
      <c r="AX51" s="74">
        <v>0</v>
      </c>
      <c r="AY51" s="74">
        <v>0</v>
      </c>
      <c r="AZ51" s="74">
        <v>0</v>
      </c>
      <c r="BA51" s="74">
        <v>0</v>
      </c>
      <c r="BB51" s="74">
        <v>0</v>
      </c>
      <c r="BC51" s="74">
        <v>0</v>
      </c>
      <c r="BD51" s="74">
        <v>0</v>
      </c>
      <c r="BE51" s="74">
        <v>0</v>
      </c>
      <c r="BF51" s="74">
        <v>0</v>
      </c>
      <c r="BG51" s="74">
        <v>0</v>
      </c>
      <c r="BH51" s="74">
        <v>0</v>
      </c>
      <c r="BI51" s="74">
        <v>0</v>
      </c>
      <c r="BJ51" s="74">
        <v>0</v>
      </c>
      <c r="BK51" s="74">
        <f t="shared" si="182"/>
        <v>13519.634860799815</v>
      </c>
      <c r="BL51" s="74">
        <v>8315.34</v>
      </c>
      <c r="BM51" s="74">
        <v>0</v>
      </c>
      <c r="BN51" s="74">
        <v>0</v>
      </c>
      <c r="BO51" s="74">
        <v>0</v>
      </c>
      <c r="BP51" s="74">
        <f t="shared" si="183"/>
        <v>0</v>
      </c>
      <c r="BQ51" s="74">
        <f t="shared" si="5"/>
        <v>8315.34</v>
      </c>
      <c r="BR51" s="74">
        <v>0</v>
      </c>
      <c r="BS51" s="74">
        <v>0</v>
      </c>
      <c r="BT51" s="74">
        <v>578.13503435629218</v>
      </c>
      <c r="BU51" s="74">
        <f t="shared" si="6"/>
        <v>578.13503435629218</v>
      </c>
      <c r="BV51" s="74">
        <v>1361.6237880000001</v>
      </c>
      <c r="BW51" s="74">
        <v>0</v>
      </c>
      <c r="BX51" s="74">
        <f t="shared" si="184"/>
        <v>1361.6237880000001</v>
      </c>
      <c r="BY51" s="74">
        <f t="shared" si="7"/>
        <v>23774.733683156108</v>
      </c>
    </row>
    <row r="52" spans="1:77" ht="12.75" customHeight="1" x14ac:dyDescent="0.15">
      <c r="A52" s="6" t="s">
        <v>63</v>
      </c>
      <c r="B52" s="7" t="s">
        <v>64</v>
      </c>
      <c r="C52" s="74">
        <v>200</v>
      </c>
      <c r="D52" s="74">
        <v>0</v>
      </c>
      <c r="E52" s="74">
        <v>0</v>
      </c>
      <c r="F52" s="74">
        <v>0</v>
      </c>
      <c r="G52" s="74">
        <v>33.093568502073559</v>
      </c>
      <c r="H52" s="74">
        <v>654.60692817516235</v>
      </c>
      <c r="I52" s="74">
        <v>0</v>
      </c>
      <c r="J52" s="74">
        <v>0</v>
      </c>
      <c r="K52" s="74">
        <v>0</v>
      </c>
      <c r="L52" s="74">
        <v>1.6143204147352954</v>
      </c>
      <c r="M52" s="74">
        <v>57.264441866308829</v>
      </c>
      <c r="N52" s="74">
        <v>0</v>
      </c>
      <c r="O52" s="74">
        <v>0</v>
      </c>
      <c r="P52" s="74">
        <v>0</v>
      </c>
      <c r="Q52" s="74">
        <v>18.564684769455898</v>
      </c>
      <c r="R52" s="74">
        <v>29.057767465235315</v>
      </c>
      <c r="S52" s="74">
        <v>5.6501214515735336</v>
      </c>
      <c r="T52" s="74">
        <f>12408.0817459087+17.7575245620882</f>
        <v>12425.839270470788</v>
      </c>
      <c r="U52" s="74">
        <v>0</v>
      </c>
      <c r="V52" s="74">
        <v>22.600485806294138</v>
      </c>
      <c r="W52" s="74">
        <v>0</v>
      </c>
      <c r="X52" s="74">
        <v>0.80716020736764771</v>
      </c>
      <c r="Y52" s="74">
        <v>4.8429612442058865</v>
      </c>
      <c r="Z52" s="74">
        <v>0</v>
      </c>
      <c r="AA52" s="74">
        <v>16.143204147352954</v>
      </c>
      <c r="AB52" s="74">
        <v>4.8429612442058865</v>
      </c>
      <c r="AC52" s="74">
        <v>0</v>
      </c>
      <c r="AD52" s="74">
        <v>0</v>
      </c>
      <c r="AE52" s="74">
        <v>31623.272550000002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74">
        <v>0</v>
      </c>
      <c r="AM52" s="74">
        <v>0</v>
      </c>
      <c r="AN52" s="74">
        <v>0</v>
      </c>
      <c r="AO52" s="74">
        <v>0</v>
      </c>
      <c r="AP52" s="74">
        <v>0</v>
      </c>
      <c r="AQ52" s="74">
        <v>0</v>
      </c>
      <c r="AR52" s="74">
        <v>0</v>
      </c>
      <c r="AS52" s="74">
        <v>0</v>
      </c>
      <c r="AT52" s="74">
        <v>0</v>
      </c>
      <c r="AU52" s="74">
        <v>0</v>
      </c>
      <c r="AV52" s="74">
        <v>0</v>
      </c>
      <c r="AW52" s="74">
        <v>0</v>
      </c>
      <c r="AX52" s="74">
        <v>0</v>
      </c>
      <c r="AY52" s="74">
        <v>0</v>
      </c>
      <c r="AZ52" s="74">
        <v>0</v>
      </c>
      <c r="BA52" s="74">
        <v>0</v>
      </c>
      <c r="BB52" s="74">
        <v>0</v>
      </c>
      <c r="BC52" s="74">
        <v>0</v>
      </c>
      <c r="BD52" s="74">
        <v>0</v>
      </c>
      <c r="BE52" s="74">
        <v>0</v>
      </c>
      <c r="BF52" s="74">
        <v>0</v>
      </c>
      <c r="BG52" s="74">
        <v>0</v>
      </c>
      <c r="BH52" s="74">
        <v>0</v>
      </c>
      <c r="BI52" s="74">
        <v>0</v>
      </c>
      <c r="BJ52" s="74">
        <v>0</v>
      </c>
      <c r="BK52" s="74">
        <f t="shared" si="182"/>
        <v>45098.200425764757</v>
      </c>
      <c r="BL52" s="74">
        <v>5542.8499999999995</v>
      </c>
      <c r="BM52" s="74">
        <v>0</v>
      </c>
      <c r="BN52" s="74">
        <v>0</v>
      </c>
      <c r="BO52" s="74">
        <v>0</v>
      </c>
      <c r="BP52" s="74">
        <f t="shared" si="183"/>
        <v>0</v>
      </c>
      <c r="BQ52" s="74">
        <f t="shared" si="5"/>
        <v>5542.8499999999995</v>
      </c>
      <c r="BR52" s="74">
        <v>0</v>
      </c>
      <c r="BS52" s="74">
        <v>0</v>
      </c>
      <c r="BT52" s="74">
        <v>986.86942234650405</v>
      </c>
      <c r="BU52" s="74">
        <f t="shared" si="6"/>
        <v>986.86942234650405</v>
      </c>
      <c r="BV52" s="74">
        <v>198.65889300000001</v>
      </c>
      <c r="BW52" s="74">
        <v>0</v>
      </c>
      <c r="BX52" s="74">
        <f t="shared" si="184"/>
        <v>198.65889300000001</v>
      </c>
      <c r="BY52" s="74">
        <f t="shared" si="7"/>
        <v>51826.578741111261</v>
      </c>
    </row>
    <row r="53" spans="1:77" ht="12.75" customHeight="1" x14ac:dyDescent="0.15">
      <c r="A53" s="6" t="s">
        <v>65</v>
      </c>
      <c r="B53" s="7" t="s">
        <v>66</v>
      </c>
      <c r="C53" s="74">
        <v>2886.759862783294</v>
      </c>
      <c r="D53" s="74">
        <v>0</v>
      </c>
      <c r="E53" s="74">
        <v>0</v>
      </c>
      <c r="F53" s="74">
        <v>0</v>
      </c>
      <c r="G53" s="74">
        <v>6.4572816589411826</v>
      </c>
      <c r="H53" s="74">
        <v>0.80716020736764782</v>
      </c>
      <c r="I53" s="74">
        <v>0</v>
      </c>
      <c r="J53" s="74">
        <v>7.2644418663088297</v>
      </c>
      <c r="K53" s="74">
        <v>8.0716020736764769</v>
      </c>
      <c r="L53" s="74">
        <v>1.6143204147352954</v>
      </c>
      <c r="M53" s="74">
        <v>100</v>
      </c>
      <c r="N53" s="74">
        <v>200</v>
      </c>
      <c r="O53" s="74">
        <v>0</v>
      </c>
      <c r="P53" s="74">
        <v>0</v>
      </c>
      <c r="Q53" s="74">
        <v>0</v>
      </c>
      <c r="R53" s="74">
        <v>0</v>
      </c>
      <c r="S53" s="74">
        <v>4.8429612442058865</v>
      </c>
      <c r="T53" s="74">
        <v>0</v>
      </c>
      <c r="U53" s="74">
        <v>4.8429612442058865</v>
      </c>
      <c r="V53" s="74">
        <v>1.6143204147352956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29.057767465235319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3</v>
      </c>
      <c r="AU53" s="74">
        <v>6</v>
      </c>
      <c r="AV53" s="74">
        <v>0</v>
      </c>
      <c r="AW53" s="74">
        <v>0</v>
      </c>
      <c r="AX53" s="74">
        <v>0</v>
      </c>
      <c r="AY53" s="74">
        <v>0</v>
      </c>
      <c r="AZ53" s="74">
        <v>0</v>
      </c>
      <c r="BA53" s="74">
        <v>0</v>
      </c>
      <c r="BB53" s="74">
        <v>0</v>
      </c>
      <c r="BC53" s="74">
        <v>0</v>
      </c>
      <c r="BD53" s="74">
        <v>0</v>
      </c>
      <c r="BE53" s="74">
        <v>0</v>
      </c>
      <c r="BF53" s="74">
        <v>0</v>
      </c>
      <c r="BG53" s="74">
        <v>0</v>
      </c>
      <c r="BH53" s="74">
        <v>0</v>
      </c>
      <c r="BI53" s="74">
        <v>0</v>
      </c>
      <c r="BJ53" s="74">
        <v>0</v>
      </c>
      <c r="BK53" s="74">
        <f t="shared" si="182"/>
        <v>3260.332679372706</v>
      </c>
      <c r="BL53" s="74">
        <v>7514.8479000000007</v>
      </c>
      <c r="BM53" s="74">
        <v>0</v>
      </c>
      <c r="BN53" s="74">
        <v>0</v>
      </c>
      <c r="BO53" s="74">
        <v>0</v>
      </c>
      <c r="BP53" s="74">
        <f t="shared" si="183"/>
        <v>0</v>
      </c>
      <c r="BQ53" s="74">
        <f t="shared" si="5"/>
        <v>7514.8479000000007</v>
      </c>
      <c r="BR53" s="74">
        <v>166.35482551803105</v>
      </c>
      <c r="BS53" s="74">
        <v>285.63499999999999</v>
      </c>
      <c r="BT53" s="74">
        <v>180.63833514316045</v>
      </c>
      <c r="BU53" s="74">
        <f t="shared" si="6"/>
        <v>632.62816066119149</v>
      </c>
      <c r="BV53" s="74">
        <v>1198.0300120000002</v>
      </c>
      <c r="BW53" s="74">
        <v>0</v>
      </c>
      <c r="BX53" s="74">
        <f t="shared" si="184"/>
        <v>1198.0300120000002</v>
      </c>
      <c r="BY53" s="74">
        <f t="shared" si="7"/>
        <v>12605.838752033898</v>
      </c>
    </row>
    <row r="54" spans="1:77" ht="12.75" customHeight="1" x14ac:dyDescent="0.15">
      <c r="A54" s="6" t="s">
        <v>67</v>
      </c>
      <c r="B54" s="7" t="s">
        <v>68</v>
      </c>
      <c r="C54" s="74">
        <v>124</v>
      </c>
      <c r="D54" s="74">
        <v>0</v>
      </c>
      <c r="E54" s="74">
        <v>0</v>
      </c>
      <c r="F54" s="74">
        <v>0</v>
      </c>
      <c r="G54" s="74">
        <v>352.23666750426992</v>
      </c>
      <c r="H54" s="74">
        <v>12.107403110514717</v>
      </c>
      <c r="I54" s="74">
        <v>0</v>
      </c>
      <c r="J54" s="74">
        <v>24.214806221029431</v>
      </c>
      <c r="K54" s="74">
        <v>0</v>
      </c>
      <c r="L54" s="74">
        <v>12.914563317882363</v>
      </c>
      <c r="M54" s="74">
        <v>63.721723525249999</v>
      </c>
      <c r="N54" s="74">
        <v>147.88604937545603</v>
      </c>
      <c r="O54" s="74">
        <v>0</v>
      </c>
      <c r="P54" s="74">
        <v>0</v>
      </c>
      <c r="Q54" s="74">
        <v>1.6143204147352956</v>
      </c>
      <c r="R54" s="74">
        <v>0</v>
      </c>
      <c r="S54" s="74">
        <v>134.79575463039717</v>
      </c>
      <c r="T54" s="74">
        <v>765.99503679189775</v>
      </c>
      <c r="U54" s="74">
        <v>618.28471884361818</v>
      </c>
      <c r="V54" s="74">
        <v>1169.5751404757216</v>
      </c>
      <c r="W54" s="74">
        <v>0</v>
      </c>
      <c r="X54" s="74">
        <v>0.80716020736764771</v>
      </c>
      <c r="Y54" s="74">
        <v>33.900728709441211</v>
      </c>
      <c r="Z54" s="74">
        <v>0</v>
      </c>
      <c r="AA54" s="74">
        <v>25.021966428397082</v>
      </c>
      <c r="AB54" s="74">
        <v>4.0358010368382384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74">
        <v>0</v>
      </c>
      <c r="AL54" s="74">
        <v>0</v>
      </c>
      <c r="AM54" s="74">
        <v>0</v>
      </c>
      <c r="AN54" s="74">
        <v>0</v>
      </c>
      <c r="AO54" s="74">
        <v>0</v>
      </c>
      <c r="AP54" s="74">
        <v>0</v>
      </c>
      <c r="AQ54" s="74">
        <v>0</v>
      </c>
      <c r="AR54" s="74">
        <v>0</v>
      </c>
      <c r="AS54" s="74">
        <v>0</v>
      </c>
      <c r="AT54" s="74">
        <v>0</v>
      </c>
      <c r="AU54" s="74">
        <v>0</v>
      </c>
      <c r="AV54" s="74">
        <v>0</v>
      </c>
      <c r="AW54" s="74">
        <v>0</v>
      </c>
      <c r="AX54" s="74">
        <v>0</v>
      </c>
      <c r="AY54" s="74">
        <v>0</v>
      </c>
      <c r="AZ54" s="74">
        <v>0</v>
      </c>
      <c r="BA54" s="74">
        <v>0</v>
      </c>
      <c r="BB54" s="74">
        <v>0</v>
      </c>
      <c r="BC54" s="74">
        <v>0</v>
      </c>
      <c r="BD54" s="74">
        <v>0</v>
      </c>
      <c r="BE54" s="74">
        <v>0</v>
      </c>
      <c r="BF54" s="74">
        <v>0</v>
      </c>
      <c r="BG54" s="74">
        <v>0</v>
      </c>
      <c r="BH54" s="74">
        <v>0</v>
      </c>
      <c r="BI54" s="74">
        <v>0</v>
      </c>
      <c r="BJ54" s="74">
        <v>0</v>
      </c>
      <c r="BK54" s="74">
        <f t="shared" si="182"/>
        <v>3491.1118405928169</v>
      </c>
      <c r="BL54" s="74">
        <v>0.48</v>
      </c>
      <c r="BM54" s="74">
        <v>0</v>
      </c>
      <c r="BN54" s="74">
        <v>0</v>
      </c>
      <c r="BO54" s="74">
        <v>0</v>
      </c>
      <c r="BP54" s="74">
        <f t="shared" si="183"/>
        <v>0</v>
      </c>
      <c r="BQ54" s="74">
        <f t="shared" si="5"/>
        <v>0.48</v>
      </c>
      <c r="BR54" s="74">
        <v>0</v>
      </c>
      <c r="BS54" s="74">
        <v>0</v>
      </c>
      <c r="BT54" s="74">
        <v>80.308064230731901</v>
      </c>
      <c r="BU54" s="74">
        <f t="shared" si="6"/>
        <v>80.308064230731901</v>
      </c>
      <c r="BV54" s="74">
        <v>280.04263900000001</v>
      </c>
      <c r="BW54" s="74">
        <v>0</v>
      </c>
      <c r="BX54" s="74">
        <f t="shared" si="184"/>
        <v>280.04263900000001</v>
      </c>
      <c r="BY54" s="74">
        <f t="shared" si="7"/>
        <v>3851.9425438235485</v>
      </c>
    </row>
    <row r="55" spans="1:77" ht="12.75" customHeight="1" x14ac:dyDescent="0.15">
      <c r="A55" s="4" t="s">
        <v>69</v>
      </c>
      <c r="B55" s="5" t="s">
        <v>70</v>
      </c>
      <c r="C55" s="73">
        <f t="shared" ref="C55" si="185">C56+C57+C58+C59+C60+C61+C62+C63+C64</f>
        <v>3622.0210435067584</v>
      </c>
      <c r="D55" s="73">
        <f t="shared" ref="D55" si="186">D56+D57+D58+D59+D60+D61+D62+D63+D64</f>
        <v>1021.6540839679975</v>
      </c>
      <c r="E55" s="73">
        <f t="shared" ref="E55" si="187">E56+E57+E58+E59+E60+E61+E62+E63+E64</f>
        <v>0</v>
      </c>
      <c r="F55" s="73">
        <f t="shared" ref="F55" si="188">F56+F57+F58+F59+F60+F61+F62+F63+F64</f>
        <v>200.3</v>
      </c>
      <c r="G55" s="73">
        <f t="shared" ref="G55" si="189">G56+G57+G58+G59+G60+G61+G62+G63+G64</f>
        <v>0.80716020736764782</v>
      </c>
      <c r="H55" s="73">
        <f t="shared" ref="H55" si="190">H56+H57+H58+H59+H60+H61+H62+H63+H64</f>
        <v>113.0024290314707</v>
      </c>
      <c r="I55" s="73">
        <f t="shared" ref="I55" si="191">I56+I57+I58+I59+I60+I61+I62+I63+I64</f>
        <v>0</v>
      </c>
      <c r="J55" s="73">
        <f t="shared" ref="J55" si="192">J56+J57+J58+J59+J60+J61+J62+J63+J64</f>
        <v>5.6501214515735336</v>
      </c>
      <c r="K55" s="73">
        <f t="shared" ref="K55" si="193">K56+K57+K58+K59+K60+K61+K62+K63+K64</f>
        <v>0.80716020736764771</v>
      </c>
      <c r="L55" s="73">
        <f t="shared" ref="L55" si="194">L56+L57+L58+L59+L60+L61+L62+L63+L64</f>
        <v>0.80716020736764771</v>
      </c>
      <c r="M55" s="73">
        <f t="shared" ref="M55" si="195">M56+M57+M58+M59+M60+M61+M62+M63+M64</f>
        <v>125.02196642839709</v>
      </c>
      <c r="N55" s="73">
        <f t="shared" ref="N55" si="196">N56+N57+N58+N59+N60+N61+N62+N63+N64</f>
        <v>9.6859224884117729</v>
      </c>
      <c r="O55" s="73">
        <f t="shared" ref="O55" si="197">O56+O57+O58+O59+O60+O61+O62+O63+O64</f>
        <v>38.743689953647099</v>
      </c>
      <c r="P55" s="73">
        <f t="shared" ref="P55" si="198">P56+P57+P58+P59+P60+P61+P62+P63+P64</f>
        <v>8.8787622810441249</v>
      </c>
      <c r="Q55" s="73">
        <f t="shared" ref="Q55" si="199">Q56+Q57+Q58+Q59+Q60+Q61+Q62+Q63+Q64</f>
        <v>4.0358010368382384</v>
      </c>
      <c r="R55" s="73">
        <f t="shared" ref="R55" si="200">R56+R57+R58+R59+R60+R61+R62+R63+R64</f>
        <v>12.9385633178824</v>
      </c>
      <c r="S55" s="73">
        <f t="shared" ref="S55" si="201">S56+S57+S58+S59+S60+S61+S62+S63+S64</f>
        <v>196.13993039033838</v>
      </c>
      <c r="T55" s="73">
        <f t="shared" ref="T55" si="202">T56+T57+T58+T59+T60+T61+T62+T63+T64</f>
        <v>242.95522241766199</v>
      </c>
      <c r="U55" s="73">
        <f t="shared" ref="U55" si="203">U56+U57+U58+U59+U60+U61+U62+U63+U64</f>
        <v>19078.033317472469</v>
      </c>
      <c r="V55" s="73">
        <f t="shared" ref="V55" si="204">V56+V57+V58+V59+V60+V61+V62+V63+V64</f>
        <v>16402.302573918052</v>
      </c>
      <c r="W55" s="73">
        <f t="shared" ref="W55" si="205">W56+W57+W58+W59+W60+W61+W62+W63+W64</f>
        <v>700.61505999511814</v>
      </c>
      <c r="X55" s="73">
        <f t="shared" ref="X55" si="206">X56+X57+X58+X59+X60+X61+X62+X63+X64</f>
        <v>1268.7679802683488</v>
      </c>
      <c r="Y55" s="73">
        <f t="shared" ref="Y55" si="207">Y56+Y57+Y58+Y59+Y60+Y61+Y62+Y63+Y64</f>
        <v>234.83968748719184</v>
      </c>
      <c r="Z55" s="73">
        <f t="shared" ref="Z55" si="208">Z56+Z57+Z58+Z59+Z60+Z61+Z62+Z63+Z64</f>
        <v>221.22532313247115</v>
      </c>
      <c r="AA55" s="73">
        <f t="shared" ref="AA55" si="209">AA56+AA57+AA58+AA59+AA60+AA61+AA62+AA63+AA64</f>
        <v>240.21962034398516</v>
      </c>
      <c r="AB55" s="73">
        <f t="shared" ref="AB55" si="210">AB56+AB57+AB58+AB59+AB60+AB61+AB62+AB63+AB64</f>
        <v>8030.43690310073</v>
      </c>
      <c r="AC55" s="73">
        <f t="shared" ref="AC55" si="211">AC56+AC57+AC58+AC59+AC60+AC61+AC62+AC63+AC64</f>
        <v>4638.5433009470898</v>
      </c>
      <c r="AD55" s="73">
        <f t="shared" ref="AD55:AE55" si="212">AD56+AD57+AD58+AD59+AD60+AD61+AD62+AD63+AD64</f>
        <v>5</v>
      </c>
      <c r="AE55" s="73">
        <f t="shared" si="212"/>
        <v>34907.228843000004</v>
      </c>
      <c r="AF55" s="73">
        <f t="shared" ref="AF55" si="213">AF56+AF57+AF58+AF59+AF60+AF61+AF62+AF63+AF64</f>
        <v>0</v>
      </c>
      <c r="AG55" s="73">
        <f t="shared" ref="AG55" si="214">AG56+AG57+AG58+AG59+AG60+AG61+AG62+AG63+AG64</f>
        <v>0</v>
      </c>
      <c r="AH55" s="73">
        <f t="shared" ref="AH55" si="215">AH56+AH57+AH58+AH59+AH60+AH61+AH62+AH63+AH64</f>
        <v>0</v>
      </c>
      <c r="AI55" s="73">
        <f t="shared" ref="AI55" si="216">AI56+AI57+AI58+AI59+AI60+AI61+AI62+AI63+AI64</f>
        <v>2746.8448596443668</v>
      </c>
      <c r="AJ55" s="73">
        <f t="shared" ref="AJ55" si="217">AJ56+AJ57+AJ58+AJ59+AJ60+AJ61+AJ62+AJ63+AJ64</f>
        <v>500</v>
      </c>
      <c r="AK55" s="73">
        <f t="shared" ref="AK55" si="218">AK56+AK57+AK58+AK59+AK60+AK61+AK62+AK63+AK64</f>
        <v>0</v>
      </c>
      <c r="AL55" s="73">
        <f t="shared" ref="AL55" si="219">AL56+AL57+AL58+AL59+AL60+AL61+AL62+AL63+AL64</f>
        <v>0</v>
      </c>
      <c r="AM55" s="73">
        <f t="shared" ref="AM55" si="220">AM56+AM57+AM58+AM59+AM60+AM61+AM62+AM63+AM64</f>
        <v>0</v>
      </c>
      <c r="AN55" s="73">
        <f t="shared" ref="AN55" si="221">AN56+AN57+AN58+AN59+AN60+AN61+AN62+AN63+AN64</f>
        <v>0</v>
      </c>
      <c r="AO55" s="73">
        <f t="shared" ref="AO55" si="222">AO56+AO57+AO58+AO59+AO60+AO61+AO62+AO63+AO64</f>
        <v>0</v>
      </c>
      <c r="AP55" s="73">
        <f t="shared" ref="AP55:AR55" si="223">AP56+AP57+AP58+AP59+AP60+AP61+AP62+AP63+AP64</f>
        <v>1619.622275974511</v>
      </c>
      <c r="AQ55" s="73">
        <f t="shared" si="223"/>
        <v>374.49</v>
      </c>
      <c r="AR55" s="73">
        <f t="shared" si="223"/>
        <v>13</v>
      </c>
      <c r="AS55" s="73">
        <f t="shared" ref="AS55" si="224">AS56+AS57+AS58+AS59+AS60+AS61+AS62+AS63+AS64</f>
        <v>0</v>
      </c>
      <c r="AT55" s="73">
        <f t="shared" ref="AT55" si="225">AT56+AT57+AT58+AT59+AT60+AT61+AT62+AT63+AT64</f>
        <v>0</v>
      </c>
      <c r="AU55" s="73">
        <f t="shared" ref="AU55" si="226">AU56+AU57+AU58+AU59+AU60+AU61+AU62+AU63+AU64</f>
        <v>5</v>
      </c>
      <c r="AV55" s="73">
        <f t="shared" ref="AV55" si="227">AV56+AV57+AV58+AV59+AV60+AV61+AV62+AV63+AV64</f>
        <v>225</v>
      </c>
      <c r="AW55" s="73">
        <f t="shared" ref="AW55" si="228">AW56+AW57+AW58+AW59+AW60+AW61+AW62+AW63+AW64</f>
        <v>28.52</v>
      </c>
      <c r="AX55" s="73">
        <f t="shared" ref="AX55" si="229">AX56+AX57+AX58+AX59+AX60+AX61+AX62+AX63+AX64</f>
        <v>68</v>
      </c>
      <c r="AY55" s="73">
        <f t="shared" ref="AY55" si="230">AY56+AY57+AY58+AY59+AY60+AY61+AY62+AY63+AY64</f>
        <v>0</v>
      </c>
      <c r="AZ55" s="73">
        <f t="shared" ref="AZ55" si="231">AZ56+AZ57+AZ58+AZ59+AZ60+AZ61+AZ62+AZ63+AZ64</f>
        <v>7001.3680000000004</v>
      </c>
      <c r="BA55" s="73">
        <f t="shared" ref="BA55" si="232">BA56+BA57+BA58+BA59+BA60+BA61+BA62+BA63+BA64</f>
        <v>0</v>
      </c>
      <c r="BB55" s="73">
        <f t="shared" ref="BB55" si="233">BB56+BB57+BB58+BB59+BB60+BB61+BB62+BB63+BB64</f>
        <v>0</v>
      </c>
      <c r="BC55" s="73">
        <f t="shared" ref="BC55" si="234">BC56+BC57+BC58+BC59+BC60+BC61+BC62+BC63+BC64</f>
        <v>120</v>
      </c>
      <c r="BD55" s="73">
        <f t="shared" ref="BD55" si="235">BD56+BD57+BD58+BD59+BD60+BD61+BD62+BD63+BD64</f>
        <v>150</v>
      </c>
      <c r="BE55" s="73">
        <f t="shared" ref="BE55" si="236">BE56+BE57+BE58+BE59+BE60+BE61+BE62+BE63+BE64</f>
        <v>4.0491000000000001</v>
      </c>
      <c r="BF55" s="73">
        <f t="shared" ref="BF55" si="237">BF56+BF57+BF58+BF59+BF60+BF61+BF62+BF63+BF64</f>
        <v>61</v>
      </c>
      <c r="BG55" s="73">
        <f t="shared" ref="BG55" si="238">BG56+BG57+BG58+BG59+BG60+BG61+BG62+BG63+BG64</f>
        <v>0</v>
      </c>
      <c r="BH55" s="73">
        <f t="shared" ref="BH55" si="239">BH56+BH57+BH58+BH59+BH60+BH61+BH62+BH63+BH64</f>
        <v>149.30000000000001</v>
      </c>
      <c r="BI55" s="73">
        <f t="shared" ref="BI55" si="240">BI56+BI57+BI58+BI59+BI60+BI61+BI62+BI63+BI64</f>
        <v>0</v>
      </c>
      <c r="BJ55" s="73">
        <f t="shared" ref="BJ55" si="241">BJ56+BJ57+BJ58+BJ59+BJ60+BJ61+BJ62+BJ63+BJ64</f>
        <v>862</v>
      </c>
      <c r="BK55" s="73">
        <f t="shared" ref="BK55" si="242">BK56+BK57+BK58+BK59+BK60+BK61+BK62+BK63+BK64</f>
        <v>105258.85586217848</v>
      </c>
      <c r="BL55" s="73">
        <f t="shared" ref="BL55" si="243">BL56+BL57+BL58+BL59+BL60+BL61+BL62+BL63+BL64</f>
        <v>112145.61867010649</v>
      </c>
      <c r="BM55" s="73">
        <f t="shared" ref="BM55" si="244">BM56+BM57+BM58+BM59+BM60+BM61+BM62+BM63+BM64</f>
        <v>0</v>
      </c>
      <c r="BN55" s="73">
        <f t="shared" ref="BN55" si="245">BN56+BN57+BN58+BN59+BN60+BN61+BN62+BN63+BN64</f>
        <v>0</v>
      </c>
      <c r="BO55" s="73">
        <f t="shared" ref="BO55" si="246">BO56+BO57+BO58+BO59+BO60+BO61+BO62+BO63+BO64</f>
        <v>0</v>
      </c>
      <c r="BP55" s="73">
        <f t="shared" ref="BP55" si="247">BP56+BP57+BP58+BP59+BP60+BP61+BP62+BP63+BP64</f>
        <v>0</v>
      </c>
      <c r="BQ55" s="73">
        <f t="shared" ref="BQ55" si="248">BQ56+BQ57+BQ58+BQ59+BQ60+BQ61+BQ62+BQ63+BQ64</f>
        <v>112145.61867010649</v>
      </c>
      <c r="BR55" s="73">
        <f t="shared" ref="BR55" si="249">BR56+BR57+BR58+BR59+BR60+BR61+BR62+BR63+BR64</f>
        <v>35050.910622549651</v>
      </c>
      <c r="BS55" s="73">
        <f t="shared" ref="BS55" si="250">BS56+BS57+BS58+BS59+BS60+BS61+BS62+BS63+BS64</f>
        <v>0</v>
      </c>
      <c r="BT55" s="73">
        <f t="shared" ref="BT55" si="251">BT56+BT57+BT58+BT59+BT60+BT61+BT62+BT63+BT64</f>
        <v>920.23247490073004</v>
      </c>
      <c r="BU55" s="73">
        <f t="shared" ref="BU55" si="252">BU56+BU57+BU58+BU59+BU60+BU61+BU62+BU63+BU64</f>
        <v>35971.143097450375</v>
      </c>
      <c r="BV55" s="73">
        <f t="shared" ref="BV55" si="253">BV56+BV57+BV58+BV59+BV60+BV61+BV62+BV63+BV64</f>
        <v>12036.20564</v>
      </c>
      <c r="BW55" s="73">
        <f t="shared" ref="BW55" si="254">BW56+BW57+BW58+BW59+BW60+BW61+BW62+BW63+BW64</f>
        <v>0</v>
      </c>
      <c r="BX55" s="73">
        <f t="shared" ref="BX55" si="255">BX56+BX57+BX58+BX59+BX60+BX61+BX62+BX63+BX64</f>
        <v>12036.20564</v>
      </c>
      <c r="BY55" s="73">
        <f t="shared" ref="BY55" si="256">BY56+BY57+BY58+BY59+BY60+BY61+BY62+BY63+BY64</f>
        <v>265411.82326973532</v>
      </c>
    </row>
    <row r="56" spans="1:77" ht="12.75" customHeight="1" x14ac:dyDescent="0.15">
      <c r="A56" s="6" t="s">
        <v>71</v>
      </c>
      <c r="B56" s="7" t="s">
        <v>72</v>
      </c>
      <c r="C56" s="74">
        <v>250</v>
      </c>
      <c r="D56" s="74">
        <v>0</v>
      </c>
      <c r="E56" s="74">
        <v>0</v>
      </c>
      <c r="F56" s="74">
        <v>100.1</v>
      </c>
      <c r="G56" s="74">
        <v>0.80716020736764782</v>
      </c>
      <c r="H56" s="74">
        <v>10.493082695779421</v>
      </c>
      <c r="I56" s="74">
        <v>0</v>
      </c>
      <c r="J56" s="74">
        <v>4.0358010368382384</v>
      </c>
      <c r="K56" s="74">
        <v>0</v>
      </c>
      <c r="L56" s="74">
        <v>0</v>
      </c>
      <c r="M56" s="74">
        <v>68.564684769455909</v>
      </c>
      <c r="N56" s="74">
        <v>0.80716020736764782</v>
      </c>
      <c r="O56" s="74">
        <v>21.793325598926501</v>
      </c>
      <c r="P56" s="74">
        <v>8.8787622810441249</v>
      </c>
      <c r="Q56" s="74">
        <v>0</v>
      </c>
      <c r="R56" s="74">
        <v>12.9385633178824</v>
      </c>
      <c r="S56" s="74">
        <v>190.48980893876484</v>
      </c>
      <c r="T56" s="74">
        <v>234.07646013661787</v>
      </c>
      <c r="U56" s="74">
        <v>17701.5149728494</v>
      </c>
      <c r="V56" s="74">
        <v>13131.689413664344</v>
      </c>
      <c r="W56" s="74">
        <v>3.2286408294705908</v>
      </c>
      <c r="X56" s="74">
        <v>1222.7598484483931</v>
      </c>
      <c r="Y56" s="74">
        <v>163.05206467675058</v>
      </c>
      <c r="Z56" s="74">
        <v>125.10978820200053</v>
      </c>
      <c r="AA56" s="74">
        <v>190.175687487191</v>
      </c>
      <c r="AB56" s="74">
        <v>8029.6297428933622</v>
      </c>
      <c r="AC56" s="74">
        <v>0</v>
      </c>
      <c r="AD56" s="74">
        <v>0</v>
      </c>
      <c r="AE56" s="74">
        <v>18939.751970000001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4">
        <v>0</v>
      </c>
      <c r="AP56" s="74">
        <v>0</v>
      </c>
      <c r="AQ56" s="74">
        <v>0</v>
      </c>
      <c r="AR56" s="74">
        <v>0</v>
      </c>
      <c r="AS56" s="74">
        <v>0</v>
      </c>
      <c r="AT56" s="74">
        <v>0</v>
      </c>
      <c r="AU56" s="74">
        <v>0</v>
      </c>
      <c r="AV56" s="74">
        <v>0</v>
      </c>
      <c r="AW56" s="74">
        <v>0</v>
      </c>
      <c r="AX56" s="74">
        <v>0</v>
      </c>
      <c r="AY56" s="74">
        <v>0</v>
      </c>
      <c r="AZ56" s="74">
        <v>0</v>
      </c>
      <c r="BA56" s="74">
        <v>0</v>
      </c>
      <c r="BB56" s="74">
        <v>0</v>
      </c>
      <c r="BC56" s="74">
        <v>0</v>
      </c>
      <c r="BD56" s="74">
        <v>0</v>
      </c>
      <c r="BE56" s="74">
        <v>0</v>
      </c>
      <c r="BF56" s="74">
        <v>0</v>
      </c>
      <c r="BG56" s="74">
        <v>0</v>
      </c>
      <c r="BH56" s="74">
        <v>0</v>
      </c>
      <c r="BI56" s="74">
        <v>0</v>
      </c>
      <c r="BJ56" s="74">
        <v>0</v>
      </c>
      <c r="BK56" s="74">
        <f t="shared" ref="BK56:BK64" si="257">SUM(C56:BJ56)</f>
        <v>60409.896938240956</v>
      </c>
      <c r="BL56" s="74">
        <v>5169.7</v>
      </c>
      <c r="BM56" s="74">
        <v>0</v>
      </c>
      <c r="BN56" s="74">
        <v>0</v>
      </c>
      <c r="BO56" s="74">
        <v>0</v>
      </c>
      <c r="BP56" s="74">
        <f>BN56+BO56</f>
        <v>0</v>
      </c>
      <c r="BQ56" s="74">
        <f t="shared" si="5"/>
        <v>5169.7</v>
      </c>
      <c r="BR56" s="74">
        <f>139.212473728715-100.1</f>
        <v>39.112473728715003</v>
      </c>
      <c r="BS56" s="74">
        <v>0</v>
      </c>
      <c r="BT56" s="74">
        <v>-7.4916207095915812</v>
      </c>
      <c r="BU56" s="74">
        <f t="shared" si="6"/>
        <v>31.620853019123423</v>
      </c>
      <c r="BV56" s="74">
        <v>9611.7469870000023</v>
      </c>
      <c r="BW56" s="74">
        <v>0</v>
      </c>
      <c r="BX56" s="74">
        <f>BV56+BW56</f>
        <v>9611.7469870000023</v>
      </c>
      <c r="BY56" s="74">
        <f t="shared" si="7"/>
        <v>75222.96477826008</v>
      </c>
    </row>
    <row r="57" spans="1:77" ht="12.75" customHeight="1" x14ac:dyDescent="0.15">
      <c r="A57" s="6" t="s">
        <v>73</v>
      </c>
      <c r="B57" s="7" t="s">
        <v>74</v>
      </c>
      <c r="C57" s="74">
        <v>3372.0210435067584</v>
      </c>
      <c r="D57" s="74">
        <v>1012.7053339485141</v>
      </c>
      <c r="E57" s="74">
        <v>0</v>
      </c>
      <c r="F57" s="74">
        <v>100.2</v>
      </c>
      <c r="G57" s="74">
        <v>0</v>
      </c>
      <c r="H57" s="74">
        <v>102.50934633569128</v>
      </c>
      <c r="I57" s="74">
        <v>0</v>
      </c>
      <c r="J57" s="74">
        <v>1.6143204147352954</v>
      </c>
      <c r="K57" s="74">
        <v>0.80716020736764771</v>
      </c>
      <c r="L57" s="74">
        <v>0.80716020736764771</v>
      </c>
      <c r="M57" s="74">
        <v>56.457281658941177</v>
      </c>
      <c r="N57" s="74">
        <v>8.8787622810441249</v>
      </c>
      <c r="O57" s="74">
        <v>14.528883732617661</v>
      </c>
      <c r="P57" s="74">
        <v>0</v>
      </c>
      <c r="Q57" s="74">
        <v>4.0358010368382384</v>
      </c>
      <c r="R57" s="74">
        <v>0</v>
      </c>
      <c r="S57" s="74">
        <v>5.6501214515735336</v>
      </c>
      <c r="T57" s="74">
        <v>8.8787622810441249</v>
      </c>
      <c r="U57" s="74">
        <v>1376.5183446230699</v>
      </c>
      <c r="V57" s="74">
        <v>3262.5415581800326</v>
      </c>
      <c r="W57" s="74">
        <v>68.608617626250052</v>
      </c>
      <c r="X57" s="74">
        <v>12.914563317882401</v>
      </c>
      <c r="Y57" s="74">
        <v>20.179005184191194</v>
      </c>
      <c r="Z57" s="74">
        <v>20.17900518419119</v>
      </c>
      <c r="AA57" s="74">
        <v>50.043932856794164</v>
      </c>
      <c r="AB57" s="74">
        <v>0.80716020736764771</v>
      </c>
      <c r="AC57" s="74">
        <v>0</v>
      </c>
      <c r="AD57" s="74">
        <v>0</v>
      </c>
      <c r="AE57" s="74">
        <v>9722.8403660000004</v>
      </c>
      <c r="AF57" s="74">
        <v>0</v>
      </c>
      <c r="AG57" s="74">
        <v>0</v>
      </c>
      <c r="AH57" s="74">
        <v>0</v>
      </c>
      <c r="AI57" s="74">
        <v>1000</v>
      </c>
      <c r="AJ57" s="74">
        <v>0</v>
      </c>
      <c r="AK57" s="74">
        <v>0</v>
      </c>
      <c r="AL57" s="74">
        <v>0</v>
      </c>
      <c r="AM57" s="74">
        <v>0</v>
      </c>
      <c r="AN57" s="74">
        <v>0</v>
      </c>
      <c r="AO57" s="74">
        <v>0</v>
      </c>
      <c r="AP57" s="74">
        <v>0</v>
      </c>
      <c r="AQ57" s="74">
        <v>0</v>
      </c>
      <c r="AR57" s="74">
        <v>0</v>
      </c>
      <c r="AS57" s="74">
        <v>0</v>
      </c>
      <c r="AT57" s="74">
        <v>0</v>
      </c>
      <c r="AU57" s="74">
        <v>0</v>
      </c>
      <c r="AV57" s="74">
        <v>0</v>
      </c>
      <c r="AW57" s="74">
        <v>0</v>
      </c>
      <c r="AX57" s="74">
        <v>0</v>
      </c>
      <c r="AY57" s="74">
        <v>0</v>
      </c>
      <c r="AZ57" s="74">
        <v>0</v>
      </c>
      <c r="BA57" s="74">
        <v>0</v>
      </c>
      <c r="BB57" s="74">
        <v>0</v>
      </c>
      <c r="BC57" s="74">
        <v>0</v>
      </c>
      <c r="BD57" s="74">
        <v>50</v>
      </c>
      <c r="BE57" s="74">
        <v>0</v>
      </c>
      <c r="BF57" s="74">
        <v>0</v>
      </c>
      <c r="BG57" s="74">
        <v>0</v>
      </c>
      <c r="BH57" s="74">
        <v>0</v>
      </c>
      <c r="BI57" s="74">
        <v>0</v>
      </c>
      <c r="BJ57" s="74">
        <v>0</v>
      </c>
      <c r="BK57" s="74">
        <f t="shared" si="257"/>
        <v>20273.726530242275</v>
      </c>
      <c r="BL57" s="74">
        <v>7578.1169599933201</v>
      </c>
      <c r="BM57" s="74">
        <v>0</v>
      </c>
      <c r="BN57" s="74">
        <v>0</v>
      </c>
      <c r="BO57" s="74">
        <v>0</v>
      </c>
      <c r="BP57" s="74">
        <f t="shared" ref="BP57:BP64" si="258">BN57+BO57</f>
        <v>0</v>
      </c>
      <c r="BQ57" s="74">
        <f t="shared" si="5"/>
        <v>7578.1169599933201</v>
      </c>
      <c r="BR57" s="74">
        <f>596.376342272444-100.2</f>
        <v>496.17634227244406</v>
      </c>
      <c r="BS57" s="74">
        <v>0</v>
      </c>
      <c r="BT57" s="74">
        <v>889.51744021720992</v>
      </c>
      <c r="BU57" s="74">
        <f t="shared" si="6"/>
        <v>1385.693782489654</v>
      </c>
      <c r="BV57" s="74">
        <v>951.96925900000008</v>
      </c>
      <c r="BW57" s="74">
        <v>0</v>
      </c>
      <c r="BX57" s="74">
        <f t="shared" ref="BX57:BX64" si="259">BV57+BW57</f>
        <v>951.96925900000008</v>
      </c>
      <c r="BY57" s="74">
        <f t="shared" si="7"/>
        <v>30189.506531725248</v>
      </c>
    </row>
    <row r="58" spans="1:77" ht="12.75" customHeight="1" x14ac:dyDescent="0.15">
      <c r="A58" s="6" t="s">
        <v>75</v>
      </c>
      <c r="B58" s="7" t="s">
        <v>76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4.0358010368382393</v>
      </c>
      <c r="W58" s="74">
        <v>0</v>
      </c>
      <c r="X58" s="74">
        <v>0</v>
      </c>
      <c r="Y58" s="74">
        <v>3.2286408294705913</v>
      </c>
      <c r="Z58" s="74">
        <v>0</v>
      </c>
      <c r="AA58" s="74">
        <v>0</v>
      </c>
      <c r="AB58" s="74">
        <v>0</v>
      </c>
      <c r="AC58" s="74">
        <v>186.8</v>
      </c>
      <c r="AD58" s="74">
        <v>0</v>
      </c>
      <c r="AE58" s="74">
        <v>1975</v>
      </c>
      <c r="AF58" s="74">
        <v>0</v>
      </c>
      <c r="AG58" s="74">
        <v>0</v>
      </c>
      <c r="AH58" s="74">
        <v>0</v>
      </c>
      <c r="AI58" s="74">
        <v>1746.8448596443668</v>
      </c>
      <c r="AJ58" s="74">
        <v>0</v>
      </c>
      <c r="AK58" s="74">
        <v>0</v>
      </c>
      <c r="AL58" s="74">
        <v>0</v>
      </c>
      <c r="AM58" s="74">
        <v>0</v>
      </c>
      <c r="AN58" s="74">
        <v>0</v>
      </c>
      <c r="AO58" s="74">
        <v>0</v>
      </c>
      <c r="AP58" s="74">
        <v>0</v>
      </c>
      <c r="AQ58" s="74">
        <v>0</v>
      </c>
      <c r="AR58" s="74">
        <v>0</v>
      </c>
      <c r="AS58" s="74">
        <v>0</v>
      </c>
      <c r="AT58" s="74">
        <v>0</v>
      </c>
      <c r="AU58" s="74">
        <v>0</v>
      </c>
      <c r="AV58" s="74">
        <v>0</v>
      </c>
      <c r="AW58" s="74">
        <v>0</v>
      </c>
      <c r="AX58" s="74">
        <v>0</v>
      </c>
      <c r="AY58" s="74">
        <v>0</v>
      </c>
      <c r="AZ58" s="74">
        <v>0</v>
      </c>
      <c r="BA58" s="74">
        <v>0</v>
      </c>
      <c r="BB58" s="74">
        <v>0</v>
      </c>
      <c r="BC58" s="74">
        <v>0</v>
      </c>
      <c r="BD58" s="74">
        <v>45</v>
      </c>
      <c r="BE58" s="74">
        <v>2</v>
      </c>
      <c r="BF58" s="74">
        <v>0</v>
      </c>
      <c r="BG58" s="74">
        <v>0</v>
      </c>
      <c r="BH58" s="74">
        <v>0</v>
      </c>
      <c r="BI58" s="74">
        <v>0</v>
      </c>
      <c r="BJ58" s="74">
        <v>0</v>
      </c>
      <c r="BK58" s="74">
        <f t="shared" si="257"/>
        <v>3962.9093015106755</v>
      </c>
      <c r="BL58" s="74">
        <v>1482.0662093907702</v>
      </c>
      <c r="BM58" s="74">
        <v>0</v>
      </c>
      <c r="BN58" s="74">
        <v>0</v>
      </c>
      <c r="BO58" s="74">
        <v>0</v>
      </c>
      <c r="BP58" s="74">
        <f t="shared" si="258"/>
        <v>0</v>
      </c>
      <c r="BQ58" s="74">
        <f t="shared" si="5"/>
        <v>1482.0662093907702</v>
      </c>
      <c r="BR58" s="74">
        <f>9303.6657467981-186.8</f>
        <v>9116.8657467981011</v>
      </c>
      <c r="BS58" s="74">
        <v>0</v>
      </c>
      <c r="BT58" s="74">
        <v>-0.68100413952672501</v>
      </c>
      <c r="BU58" s="74">
        <f t="shared" si="6"/>
        <v>9116.1847426585737</v>
      </c>
      <c r="BV58" s="74">
        <v>30.949150999999997</v>
      </c>
      <c r="BW58" s="74">
        <v>0</v>
      </c>
      <c r="BX58" s="74">
        <f t="shared" si="259"/>
        <v>30.949150999999997</v>
      </c>
      <c r="BY58" s="74">
        <f t="shared" si="7"/>
        <v>14592.10940456002</v>
      </c>
    </row>
    <row r="59" spans="1:77" ht="12.75" customHeight="1" x14ac:dyDescent="0.15">
      <c r="A59" s="6" t="s">
        <v>77</v>
      </c>
      <c r="B59" s="7" t="s">
        <v>78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0.80716020736764782</v>
      </c>
      <c r="W59" s="74">
        <v>0</v>
      </c>
      <c r="X59" s="74">
        <v>4.0358010368382384</v>
      </c>
      <c r="Y59" s="74">
        <v>1.6143204147352956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  <c r="AF59" s="74">
        <v>0</v>
      </c>
      <c r="AG59" s="74">
        <v>0</v>
      </c>
      <c r="AH59" s="74">
        <v>0</v>
      </c>
      <c r="AI59" s="74">
        <v>0</v>
      </c>
      <c r="AJ59" s="74">
        <v>0</v>
      </c>
      <c r="AK59" s="74">
        <v>0</v>
      </c>
      <c r="AL59" s="74">
        <v>0</v>
      </c>
      <c r="AM59" s="74">
        <v>0</v>
      </c>
      <c r="AN59" s="74">
        <v>0</v>
      </c>
      <c r="AO59" s="74">
        <v>0</v>
      </c>
      <c r="AP59" s="74">
        <v>0</v>
      </c>
      <c r="AQ59" s="74">
        <v>0</v>
      </c>
      <c r="AR59" s="74">
        <v>0</v>
      </c>
      <c r="AS59" s="74">
        <v>0</v>
      </c>
      <c r="AT59" s="74">
        <v>0</v>
      </c>
      <c r="AU59" s="74">
        <v>0</v>
      </c>
      <c r="AV59" s="74">
        <v>0</v>
      </c>
      <c r="AW59" s="74">
        <v>0</v>
      </c>
      <c r="AX59" s="74">
        <v>0</v>
      </c>
      <c r="AY59" s="74">
        <v>0</v>
      </c>
      <c r="AZ59" s="74">
        <v>190</v>
      </c>
      <c r="BA59" s="74">
        <v>0</v>
      </c>
      <c r="BB59" s="74">
        <v>0</v>
      </c>
      <c r="BC59" s="74">
        <v>0</v>
      </c>
      <c r="BD59" s="74">
        <v>0</v>
      </c>
      <c r="BE59" s="74">
        <v>2.0491000000000001</v>
      </c>
      <c r="BF59" s="74">
        <v>0</v>
      </c>
      <c r="BG59" s="74">
        <v>0</v>
      </c>
      <c r="BH59" s="74">
        <v>0</v>
      </c>
      <c r="BI59" s="74">
        <v>0</v>
      </c>
      <c r="BJ59" s="74">
        <v>0</v>
      </c>
      <c r="BK59" s="74">
        <f t="shared" si="257"/>
        <v>198.50638165894119</v>
      </c>
      <c r="BL59" s="74">
        <v>18007.14767332</v>
      </c>
      <c r="BM59" s="74">
        <v>0</v>
      </c>
      <c r="BN59" s="74">
        <v>0</v>
      </c>
      <c r="BO59" s="74">
        <v>0</v>
      </c>
      <c r="BP59" s="74">
        <f t="shared" si="258"/>
        <v>0</v>
      </c>
      <c r="BQ59" s="74">
        <f t="shared" si="5"/>
        <v>18007.14767332</v>
      </c>
      <c r="BR59" s="74">
        <f>6598.21124153531-186.8-3.3</f>
        <v>6408.11124153531</v>
      </c>
      <c r="BS59" s="74">
        <v>0</v>
      </c>
      <c r="BT59" s="74">
        <v>2.4125299288401938</v>
      </c>
      <c r="BU59" s="74">
        <f t="shared" si="6"/>
        <v>6410.5237714641498</v>
      </c>
      <c r="BV59" s="74">
        <v>235.05458400000001</v>
      </c>
      <c r="BW59" s="74">
        <v>0</v>
      </c>
      <c r="BX59" s="74">
        <f t="shared" si="259"/>
        <v>235.05458400000001</v>
      </c>
      <c r="BY59" s="74">
        <f t="shared" si="7"/>
        <v>24851.232410443092</v>
      </c>
    </row>
    <row r="60" spans="1:77" ht="12.75" customHeight="1" x14ac:dyDescent="0.15">
      <c r="A60" s="6" t="s">
        <v>79</v>
      </c>
      <c r="B60" s="7" t="s">
        <v>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2.4214806221029432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1.6143204147352956</v>
      </c>
      <c r="W60" s="74">
        <v>6.4572816589411817</v>
      </c>
      <c r="X60" s="74">
        <v>29.057767465235315</v>
      </c>
      <c r="Y60" s="74">
        <v>46.765656382044199</v>
      </c>
      <c r="Z60" s="74">
        <v>0</v>
      </c>
      <c r="AA60" s="74">
        <v>0</v>
      </c>
      <c r="AB60" s="74">
        <v>0</v>
      </c>
      <c r="AC60" s="74">
        <v>0</v>
      </c>
      <c r="AD60" s="74">
        <v>0</v>
      </c>
      <c r="AE60" s="74">
        <v>0</v>
      </c>
      <c r="AF60" s="74">
        <v>0</v>
      </c>
      <c r="AG60" s="74">
        <v>0</v>
      </c>
      <c r="AH60" s="74">
        <v>0</v>
      </c>
      <c r="AI60" s="74">
        <v>0</v>
      </c>
      <c r="AJ60" s="74">
        <v>0</v>
      </c>
      <c r="AK60" s="74">
        <v>0</v>
      </c>
      <c r="AL60" s="74">
        <v>0</v>
      </c>
      <c r="AM60" s="74">
        <v>0</v>
      </c>
      <c r="AN60" s="74">
        <v>0</v>
      </c>
      <c r="AO60" s="74">
        <v>0</v>
      </c>
      <c r="AP60" s="74">
        <v>1124.7036507693292</v>
      </c>
      <c r="AQ60" s="74">
        <v>264.49</v>
      </c>
      <c r="AR60" s="74">
        <v>3</v>
      </c>
      <c r="AS60" s="74">
        <v>0</v>
      </c>
      <c r="AT60" s="74">
        <v>0</v>
      </c>
      <c r="AU60" s="74">
        <v>0</v>
      </c>
      <c r="AV60" s="74">
        <v>225</v>
      </c>
      <c r="AW60" s="74">
        <v>28.52</v>
      </c>
      <c r="AX60" s="74">
        <v>0</v>
      </c>
      <c r="AY60" s="74">
        <v>0</v>
      </c>
      <c r="AZ60" s="74">
        <v>6295.4980000000005</v>
      </c>
      <c r="BA60" s="74">
        <v>0</v>
      </c>
      <c r="BB60" s="74">
        <v>0</v>
      </c>
      <c r="BC60" s="74">
        <v>95</v>
      </c>
      <c r="BD60" s="74">
        <v>0</v>
      </c>
      <c r="BE60" s="74">
        <v>0</v>
      </c>
      <c r="BF60" s="74">
        <v>19</v>
      </c>
      <c r="BG60" s="74">
        <v>0</v>
      </c>
      <c r="BH60" s="74">
        <v>0</v>
      </c>
      <c r="BI60" s="74">
        <v>0</v>
      </c>
      <c r="BJ60" s="74">
        <v>0</v>
      </c>
      <c r="BK60" s="74">
        <f t="shared" si="257"/>
        <v>8141.5281573123884</v>
      </c>
      <c r="BL60" s="74">
        <v>2.96</v>
      </c>
      <c r="BM60" s="74">
        <v>0</v>
      </c>
      <c r="BN60" s="74">
        <v>0</v>
      </c>
      <c r="BO60" s="74">
        <v>0</v>
      </c>
      <c r="BP60" s="74">
        <f t="shared" si="258"/>
        <v>0</v>
      </c>
      <c r="BQ60" s="74">
        <f t="shared" si="5"/>
        <v>2.96</v>
      </c>
      <c r="BR60" s="74">
        <v>291.91580020309857</v>
      </c>
      <c r="BS60" s="74">
        <v>0</v>
      </c>
      <c r="BT60" s="74">
        <v>-105</v>
      </c>
      <c r="BU60" s="74">
        <f t="shared" si="6"/>
        <v>186.91580020309857</v>
      </c>
      <c r="BV60" s="74">
        <v>0.86492400000000003</v>
      </c>
      <c r="BW60" s="74">
        <v>0</v>
      </c>
      <c r="BX60" s="74">
        <f t="shared" si="259"/>
        <v>0.86492400000000003</v>
      </c>
      <c r="BY60" s="74">
        <f t="shared" si="7"/>
        <v>8332.268881515487</v>
      </c>
    </row>
    <row r="61" spans="1:77" ht="12.75" customHeight="1" x14ac:dyDescent="0.15">
      <c r="A61" s="6" t="s">
        <v>81</v>
      </c>
      <c r="B61" s="7" t="s">
        <v>82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74">
        <v>0</v>
      </c>
      <c r="U61" s="74">
        <v>0</v>
      </c>
      <c r="V61" s="74">
        <v>1.6143204147352956</v>
      </c>
      <c r="W61" s="74">
        <v>622.32051988045635</v>
      </c>
      <c r="X61" s="74">
        <v>0</v>
      </c>
      <c r="Y61" s="74">
        <v>0</v>
      </c>
      <c r="Z61" s="74">
        <v>0</v>
      </c>
      <c r="AA61" s="74">
        <v>0</v>
      </c>
      <c r="AB61" s="74">
        <v>0</v>
      </c>
      <c r="AC61" s="74">
        <v>4358.7433009470897</v>
      </c>
      <c r="AD61" s="74">
        <v>0</v>
      </c>
      <c r="AE61" s="74">
        <v>4269.6365070000002</v>
      </c>
      <c r="AF61" s="74">
        <v>0</v>
      </c>
      <c r="AG61" s="74">
        <v>0</v>
      </c>
      <c r="AH61" s="74">
        <v>0</v>
      </c>
      <c r="AI61" s="74">
        <v>0</v>
      </c>
      <c r="AJ61" s="74">
        <v>0</v>
      </c>
      <c r="AK61" s="74">
        <v>0</v>
      </c>
      <c r="AL61" s="74">
        <v>0</v>
      </c>
      <c r="AM61" s="74">
        <v>0</v>
      </c>
      <c r="AN61" s="74">
        <v>0</v>
      </c>
      <c r="AO61" s="74">
        <v>0</v>
      </c>
      <c r="AP61" s="74">
        <v>0</v>
      </c>
      <c r="AQ61" s="74">
        <v>0</v>
      </c>
      <c r="AR61" s="74">
        <v>0</v>
      </c>
      <c r="AS61" s="74">
        <v>0</v>
      </c>
      <c r="AT61" s="74">
        <v>0</v>
      </c>
      <c r="AU61" s="74">
        <v>0</v>
      </c>
      <c r="AV61" s="74">
        <v>0</v>
      </c>
      <c r="AW61" s="74">
        <v>0</v>
      </c>
      <c r="AX61" s="74">
        <v>0</v>
      </c>
      <c r="AY61" s="74">
        <v>0</v>
      </c>
      <c r="AZ61" s="74">
        <v>515.87</v>
      </c>
      <c r="BA61" s="74">
        <v>0</v>
      </c>
      <c r="BB61" s="74">
        <v>0</v>
      </c>
      <c r="BC61" s="74">
        <v>0</v>
      </c>
      <c r="BD61" s="74">
        <v>55</v>
      </c>
      <c r="BE61" s="74">
        <v>0</v>
      </c>
      <c r="BF61" s="74">
        <v>30</v>
      </c>
      <c r="BG61" s="74">
        <v>0</v>
      </c>
      <c r="BH61" s="74">
        <v>0</v>
      </c>
      <c r="BI61" s="74">
        <v>0</v>
      </c>
      <c r="BJ61" s="74">
        <v>0</v>
      </c>
      <c r="BK61" s="74">
        <f t="shared" si="257"/>
        <v>9853.1846482422825</v>
      </c>
      <c r="BL61" s="74">
        <v>3431.1820262015099</v>
      </c>
      <c r="BM61" s="74">
        <v>0</v>
      </c>
      <c r="BN61" s="74">
        <v>0</v>
      </c>
      <c r="BO61" s="74">
        <v>0</v>
      </c>
      <c r="BP61" s="74">
        <f t="shared" si="258"/>
        <v>0</v>
      </c>
      <c r="BQ61" s="74">
        <f t="shared" si="5"/>
        <v>3431.1820262015099</v>
      </c>
      <c r="BR61" s="74">
        <v>504.19742644936662</v>
      </c>
      <c r="BS61" s="74">
        <v>0</v>
      </c>
      <c r="BT61" s="74">
        <v>104.36421583614414</v>
      </c>
      <c r="BU61" s="74">
        <f t="shared" si="6"/>
        <v>608.56164228551074</v>
      </c>
      <c r="BV61" s="74">
        <v>421.25057400000009</v>
      </c>
      <c r="BW61" s="74">
        <v>0</v>
      </c>
      <c r="BX61" s="74">
        <f t="shared" si="259"/>
        <v>421.25057400000009</v>
      </c>
      <c r="BY61" s="74">
        <f t="shared" si="7"/>
        <v>14314.178890729303</v>
      </c>
    </row>
    <row r="62" spans="1:77" ht="12.75" customHeight="1" x14ac:dyDescent="0.15">
      <c r="A62" s="6" t="s">
        <v>83</v>
      </c>
      <c r="B62" s="7" t="s">
        <v>84</v>
      </c>
      <c r="C62" s="74">
        <v>0</v>
      </c>
      <c r="D62" s="74">
        <v>8.9487500194834038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74">
        <v>0</v>
      </c>
      <c r="AB62" s="74">
        <v>0</v>
      </c>
      <c r="AC62" s="74">
        <v>93</v>
      </c>
      <c r="AD62" s="74">
        <v>5</v>
      </c>
      <c r="AE62" s="74">
        <v>0</v>
      </c>
      <c r="AF62" s="74">
        <v>0</v>
      </c>
      <c r="AG62" s="74">
        <v>0</v>
      </c>
      <c r="AH62" s="74">
        <v>0</v>
      </c>
      <c r="AI62" s="74">
        <v>0</v>
      </c>
      <c r="AJ62" s="74">
        <v>500</v>
      </c>
      <c r="AK62" s="74">
        <v>0</v>
      </c>
      <c r="AL62" s="74">
        <v>0</v>
      </c>
      <c r="AM62" s="74">
        <v>0</v>
      </c>
      <c r="AN62" s="74">
        <v>0</v>
      </c>
      <c r="AO62" s="74">
        <v>0</v>
      </c>
      <c r="AP62" s="74">
        <v>494.9186252051818</v>
      </c>
      <c r="AQ62" s="74">
        <v>110</v>
      </c>
      <c r="AR62" s="74">
        <v>10</v>
      </c>
      <c r="AS62" s="74">
        <v>0</v>
      </c>
      <c r="AT62" s="74">
        <v>0</v>
      </c>
      <c r="AU62" s="74">
        <v>5</v>
      </c>
      <c r="AV62" s="74">
        <v>0</v>
      </c>
      <c r="AW62" s="74">
        <v>0</v>
      </c>
      <c r="AX62" s="74">
        <v>68</v>
      </c>
      <c r="AY62" s="74">
        <v>0</v>
      </c>
      <c r="AZ62" s="74">
        <v>0</v>
      </c>
      <c r="BA62" s="74">
        <v>0</v>
      </c>
      <c r="BB62" s="74">
        <v>0</v>
      </c>
      <c r="BC62" s="74">
        <v>25</v>
      </c>
      <c r="BD62" s="74">
        <v>0</v>
      </c>
      <c r="BE62" s="74">
        <v>0</v>
      </c>
      <c r="BF62" s="74">
        <v>12</v>
      </c>
      <c r="BG62" s="74">
        <v>0</v>
      </c>
      <c r="BH62" s="74">
        <v>149.30000000000001</v>
      </c>
      <c r="BI62" s="74">
        <v>0</v>
      </c>
      <c r="BJ62" s="74">
        <v>0</v>
      </c>
      <c r="BK62" s="74">
        <f t="shared" si="257"/>
        <v>1481.1673752246652</v>
      </c>
      <c r="BL62" s="74">
        <f>15854.4489978745-300</f>
        <v>15554.4489978745</v>
      </c>
      <c r="BM62" s="74">
        <v>0</v>
      </c>
      <c r="BN62" s="74">
        <v>0</v>
      </c>
      <c r="BO62" s="74">
        <v>0</v>
      </c>
      <c r="BP62" s="74">
        <f t="shared" si="258"/>
        <v>0</v>
      </c>
      <c r="BQ62" s="74">
        <f t="shared" si="5"/>
        <v>15554.4489978745</v>
      </c>
      <c r="BR62" s="74">
        <f>90.4369102938399+300-222.3</f>
        <v>168.13691029383989</v>
      </c>
      <c r="BS62" s="74">
        <v>0</v>
      </c>
      <c r="BT62" s="74">
        <v>22.484256056705611</v>
      </c>
      <c r="BU62" s="74">
        <f t="shared" si="6"/>
        <v>190.62116635054551</v>
      </c>
      <c r="BV62" s="74">
        <v>192.18495200000001</v>
      </c>
      <c r="BW62" s="74">
        <v>0</v>
      </c>
      <c r="BX62" s="74">
        <f t="shared" si="259"/>
        <v>192.18495200000001</v>
      </c>
      <c r="BY62" s="74">
        <f t="shared" si="7"/>
        <v>17418.42249144971</v>
      </c>
    </row>
    <row r="63" spans="1:77" ht="12.75" customHeight="1" x14ac:dyDescent="0.15">
      <c r="A63" s="6" t="s">
        <v>85</v>
      </c>
      <c r="B63" s="7" t="s">
        <v>86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37.93652974627944</v>
      </c>
      <c r="AA63" s="74">
        <v>0</v>
      </c>
      <c r="AB63" s="74">
        <v>0</v>
      </c>
      <c r="AC63" s="74">
        <v>0</v>
      </c>
      <c r="AD63" s="74">
        <v>0</v>
      </c>
      <c r="AE63" s="74">
        <v>0</v>
      </c>
      <c r="AF63" s="74">
        <v>0</v>
      </c>
      <c r="AG63" s="74">
        <v>0</v>
      </c>
      <c r="AH63" s="74">
        <v>0</v>
      </c>
      <c r="AI63" s="74">
        <v>0</v>
      </c>
      <c r="AJ63" s="74">
        <v>0</v>
      </c>
      <c r="AK63" s="74">
        <v>0</v>
      </c>
      <c r="AL63" s="74">
        <v>0</v>
      </c>
      <c r="AM63" s="74">
        <v>0</v>
      </c>
      <c r="AN63" s="74">
        <v>0</v>
      </c>
      <c r="AO63" s="74">
        <v>0</v>
      </c>
      <c r="AP63" s="74">
        <v>0</v>
      </c>
      <c r="AQ63" s="74">
        <v>0</v>
      </c>
      <c r="AR63" s="74">
        <v>0</v>
      </c>
      <c r="AS63" s="74">
        <v>0</v>
      </c>
      <c r="AT63" s="74">
        <v>0</v>
      </c>
      <c r="AU63" s="74">
        <v>0</v>
      </c>
      <c r="AV63" s="74">
        <v>0</v>
      </c>
      <c r="AW63" s="74">
        <v>0</v>
      </c>
      <c r="AX63" s="74">
        <v>0</v>
      </c>
      <c r="AY63" s="74">
        <v>0</v>
      </c>
      <c r="AZ63" s="74">
        <v>0</v>
      </c>
      <c r="BA63" s="74">
        <v>0</v>
      </c>
      <c r="BB63" s="74">
        <v>0</v>
      </c>
      <c r="BC63" s="74">
        <v>0</v>
      </c>
      <c r="BD63" s="74">
        <v>0</v>
      </c>
      <c r="BE63" s="74">
        <v>0</v>
      </c>
      <c r="BF63" s="74">
        <v>0</v>
      </c>
      <c r="BG63" s="74">
        <v>0</v>
      </c>
      <c r="BH63" s="74">
        <v>0</v>
      </c>
      <c r="BI63" s="74">
        <v>0</v>
      </c>
      <c r="BJ63" s="74">
        <v>862</v>
      </c>
      <c r="BK63" s="74">
        <f t="shared" si="257"/>
        <v>899.93652974627946</v>
      </c>
      <c r="BL63" s="74">
        <v>3756.9107416035999</v>
      </c>
      <c r="BM63" s="74">
        <v>0</v>
      </c>
      <c r="BN63" s="74">
        <v>0</v>
      </c>
      <c r="BO63" s="74">
        <v>0</v>
      </c>
      <c r="BP63" s="74">
        <f t="shared" si="258"/>
        <v>0</v>
      </c>
      <c r="BQ63" s="74">
        <f t="shared" si="5"/>
        <v>3756.9107416035999</v>
      </c>
      <c r="BR63" s="74">
        <v>1833.6013818362751</v>
      </c>
      <c r="BS63" s="74">
        <v>0</v>
      </c>
      <c r="BT63" s="74">
        <v>0</v>
      </c>
      <c r="BU63" s="74">
        <f t="shared" si="6"/>
        <v>1833.6013818362751</v>
      </c>
      <c r="BV63" s="74">
        <v>46.474942999999996</v>
      </c>
      <c r="BW63" s="74">
        <v>0</v>
      </c>
      <c r="BX63" s="74">
        <f t="shared" si="259"/>
        <v>46.474942999999996</v>
      </c>
      <c r="BY63" s="74">
        <f t="shared" si="7"/>
        <v>6536.923596186155</v>
      </c>
    </row>
    <row r="64" spans="1:77" ht="12.75" customHeight="1" x14ac:dyDescent="0.15">
      <c r="A64" s="6" t="s">
        <v>87</v>
      </c>
      <c r="B64" s="7" t="s">
        <v>88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  <c r="Q64" s="74">
        <v>0</v>
      </c>
      <c r="R64" s="74">
        <v>0</v>
      </c>
      <c r="S64" s="74">
        <v>0</v>
      </c>
      <c r="T64" s="74">
        <v>0</v>
      </c>
      <c r="U64" s="74">
        <v>0</v>
      </c>
      <c r="V64" s="74">
        <v>0</v>
      </c>
      <c r="W64" s="74">
        <v>0</v>
      </c>
      <c r="X64" s="74">
        <v>0</v>
      </c>
      <c r="Y64" s="74">
        <v>0</v>
      </c>
      <c r="Z64" s="74">
        <v>38</v>
      </c>
      <c r="AA64" s="74">
        <v>0</v>
      </c>
      <c r="AB64" s="74">
        <v>0</v>
      </c>
      <c r="AC64" s="74">
        <v>0</v>
      </c>
      <c r="AD64" s="74">
        <v>0</v>
      </c>
      <c r="AE64" s="74">
        <v>0</v>
      </c>
      <c r="AF64" s="74">
        <v>0</v>
      </c>
      <c r="AG64" s="74">
        <v>0</v>
      </c>
      <c r="AH64" s="74">
        <v>0</v>
      </c>
      <c r="AI64" s="74">
        <v>0</v>
      </c>
      <c r="AJ64" s="74">
        <v>0</v>
      </c>
      <c r="AK64" s="74">
        <v>0</v>
      </c>
      <c r="AL64" s="74">
        <v>0</v>
      </c>
      <c r="AM64" s="74">
        <v>0</v>
      </c>
      <c r="AN64" s="74">
        <v>0</v>
      </c>
      <c r="AO64" s="74">
        <v>0</v>
      </c>
      <c r="AP64" s="74">
        <v>0</v>
      </c>
      <c r="AQ64" s="74">
        <v>0</v>
      </c>
      <c r="AR64" s="74">
        <v>0</v>
      </c>
      <c r="AS64" s="74">
        <v>0</v>
      </c>
      <c r="AT64" s="74">
        <v>0</v>
      </c>
      <c r="AU64" s="74">
        <v>0</v>
      </c>
      <c r="AV64" s="74">
        <v>0</v>
      </c>
      <c r="AW64" s="74">
        <v>0</v>
      </c>
      <c r="AX64" s="74">
        <v>0</v>
      </c>
      <c r="AY64" s="74">
        <v>0</v>
      </c>
      <c r="AZ64" s="74">
        <v>0</v>
      </c>
      <c r="BA64" s="74">
        <v>0</v>
      </c>
      <c r="BB64" s="74">
        <v>0</v>
      </c>
      <c r="BC64" s="74">
        <v>0</v>
      </c>
      <c r="BD64" s="74">
        <v>0</v>
      </c>
      <c r="BE64" s="74">
        <v>0</v>
      </c>
      <c r="BF64" s="74">
        <v>0</v>
      </c>
      <c r="BG64" s="74">
        <v>0</v>
      </c>
      <c r="BH64" s="74">
        <v>0</v>
      </c>
      <c r="BI64" s="74">
        <v>0</v>
      </c>
      <c r="BJ64" s="74">
        <v>0</v>
      </c>
      <c r="BK64" s="74">
        <f t="shared" si="257"/>
        <v>38</v>
      </c>
      <c r="BL64" s="74">
        <v>57163.086061722795</v>
      </c>
      <c r="BM64" s="74">
        <v>0</v>
      </c>
      <c r="BN64" s="74">
        <v>0</v>
      </c>
      <c r="BO64" s="74">
        <v>0</v>
      </c>
      <c r="BP64" s="74">
        <f t="shared" si="258"/>
        <v>0</v>
      </c>
      <c r="BQ64" s="74">
        <f t="shared" si="5"/>
        <v>57163.086061722795</v>
      </c>
      <c r="BR64" s="74">
        <v>16192.793299432498</v>
      </c>
      <c r="BS64" s="74">
        <v>0</v>
      </c>
      <c r="BT64" s="74">
        <v>14.626657710948553</v>
      </c>
      <c r="BU64" s="74">
        <f t="shared" si="6"/>
        <v>16207.419957143447</v>
      </c>
      <c r="BV64" s="74">
        <v>545.71026600000005</v>
      </c>
      <c r="BW64" s="74">
        <v>0</v>
      </c>
      <c r="BX64" s="74">
        <f t="shared" si="259"/>
        <v>545.71026600000005</v>
      </c>
      <c r="BY64" s="74">
        <f t="shared" si="7"/>
        <v>73954.216284866241</v>
      </c>
    </row>
    <row r="65" spans="1:77" ht="12.75" customHeight="1" x14ac:dyDescent="0.15">
      <c r="A65" s="4" t="s">
        <v>89</v>
      </c>
      <c r="B65" s="5" t="s">
        <v>90</v>
      </c>
      <c r="C65" s="73">
        <f>C66+C67</f>
        <v>0</v>
      </c>
      <c r="D65" s="73">
        <f t="shared" ref="D65:BN65" si="260">D66+D67</f>
        <v>0</v>
      </c>
      <c r="E65" s="73">
        <f t="shared" si="260"/>
        <v>0</v>
      </c>
      <c r="F65" s="73">
        <f t="shared" si="260"/>
        <v>0</v>
      </c>
      <c r="G65" s="73">
        <f t="shared" si="260"/>
        <v>168.69648333983841</v>
      </c>
      <c r="H65" s="73">
        <f t="shared" si="260"/>
        <v>21.793325598926494</v>
      </c>
      <c r="I65" s="73">
        <f t="shared" si="260"/>
        <v>24.214806221029431</v>
      </c>
      <c r="J65" s="73">
        <f t="shared" si="260"/>
        <v>32.286408294705907</v>
      </c>
      <c r="K65" s="73">
        <f t="shared" si="260"/>
        <v>3.2286408294705908</v>
      </c>
      <c r="L65" s="73">
        <f t="shared" si="260"/>
        <v>5.6501214515735336</v>
      </c>
      <c r="M65" s="73">
        <f t="shared" si="260"/>
        <v>16.950364354720602</v>
      </c>
      <c r="N65" s="73">
        <f t="shared" si="260"/>
        <v>4.8429612442058865</v>
      </c>
      <c r="O65" s="73">
        <f t="shared" si="260"/>
        <v>3.2286408294705913</v>
      </c>
      <c r="P65" s="73">
        <f t="shared" si="260"/>
        <v>4.8429612442058865</v>
      </c>
      <c r="Q65" s="73">
        <f t="shared" si="260"/>
        <v>38.743689953647099</v>
      </c>
      <c r="R65" s="73">
        <f t="shared" si="260"/>
        <v>16.143204147352954</v>
      </c>
      <c r="S65" s="73">
        <f t="shared" si="260"/>
        <v>20.986165391558842</v>
      </c>
      <c r="T65" s="73">
        <f t="shared" si="260"/>
        <v>225.19769785557375</v>
      </c>
      <c r="U65" s="73">
        <f t="shared" si="260"/>
        <v>39.550850161014736</v>
      </c>
      <c r="V65" s="73">
        <f t="shared" si="260"/>
        <v>57.308374723102993</v>
      </c>
      <c r="W65" s="73">
        <f t="shared" si="260"/>
        <v>0</v>
      </c>
      <c r="X65" s="73">
        <f t="shared" si="260"/>
        <v>5.6501214515735345</v>
      </c>
      <c r="Y65" s="73">
        <f t="shared" si="260"/>
        <v>3.2286408294705913</v>
      </c>
      <c r="Z65" s="73">
        <f t="shared" si="260"/>
        <v>0.80716020736764771</v>
      </c>
      <c r="AA65" s="73">
        <f t="shared" si="260"/>
        <v>11.300242903147067</v>
      </c>
      <c r="AB65" s="73">
        <f t="shared" si="260"/>
        <v>5.1143204147352996</v>
      </c>
      <c r="AC65" s="73">
        <f t="shared" si="260"/>
        <v>0</v>
      </c>
      <c r="AD65" s="73">
        <f t="shared" si="260"/>
        <v>0</v>
      </c>
      <c r="AE65" s="73">
        <f t="shared" si="260"/>
        <v>0</v>
      </c>
      <c r="AF65" s="73">
        <f t="shared" si="260"/>
        <v>0</v>
      </c>
      <c r="AG65" s="73">
        <f t="shared" si="260"/>
        <v>0</v>
      </c>
      <c r="AH65" s="73">
        <f t="shared" si="260"/>
        <v>0</v>
      </c>
      <c r="AI65" s="73">
        <f t="shared" si="260"/>
        <v>0</v>
      </c>
      <c r="AJ65" s="73">
        <f t="shared" si="260"/>
        <v>0</v>
      </c>
      <c r="AK65" s="73">
        <f t="shared" si="260"/>
        <v>0</v>
      </c>
      <c r="AL65" s="73">
        <f t="shared" si="260"/>
        <v>0</v>
      </c>
      <c r="AM65" s="73">
        <f t="shared" si="260"/>
        <v>0</v>
      </c>
      <c r="AN65" s="73">
        <f t="shared" si="260"/>
        <v>0</v>
      </c>
      <c r="AO65" s="73">
        <f t="shared" si="260"/>
        <v>0</v>
      </c>
      <c r="AP65" s="73">
        <f t="shared" si="260"/>
        <v>0</v>
      </c>
      <c r="AQ65" s="73">
        <f t="shared" si="260"/>
        <v>0</v>
      </c>
      <c r="AR65" s="73">
        <f t="shared" si="260"/>
        <v>0</v>
      </c>
      <c r="AS65" s="73">
        <f t="shared" si="260"/>
        <v>20486.241942090106</v>
      </c>
      <c r="AT65" s="73">
        <f t="shared" si="260"/>
        <v>0</v>
      </c>
      <c r="AU65" s="73">
        <f t="shared" si="260"/>
        <v>0</v>
      </c>
      <c r="AV65" s="73">
        <f t="shared" si="260"/>
        <v>0</v>
      </c>
      <c r="AW65" s="73">
        <f t="shared" si="260"/>
        <v>0</v>
      </c>
      <c r="AX65" s="73">
        <f t="shared" si="260"/>
        <v>0</v>
      </c>
      <c r="AY65" s="73">
        <f t="shared" si="260"/>
        <v>0</v>
      </c>
      <c r="AZ65" s="73">
        <f t="shared" si="260"/>
        <v>0</v>
      </c>
      <c r="BA65" s="73">
        <f t="shared" si="260"/>
        <v>0</v>
      </c>
      <c r="BB65" s="73">
        <f t="shared" si="260"/>
        <v>0</v>
      </c>
      <c r="BC65" s="73">
        <f t="shared" si="260"/>
        <v>0</v>
      </c>
      <c r="BD65" s="73">
        <f t="shared" si="260"/>
        <v>0</v>
      </c>
      <c r="BE65" s="73">
        <f t="shared" si="260"/>
        <v>0</v>
      </c>
      <c r="BF65" s="73">
        <f t="shared" si="260"/>
        <v>0</v>
      </c>
      <c r="BG65" s="73">
        <f t="shared" si="260"/>
        <v>0</v>
      </c>
      <c r="BH65" s="73">
        <f t="shared" si="260"/>
        <v>0</v>
      </c>
      <c r="BI65" s="73">
        <f t="shared" si="260"/>
        <v>0</v>
      </c>
      <c r="BJ65" s="73">
        <f t="shared" si="260"/>
        <v>0</v>
      </c>
      <c r="BK65" s="73">
        <f t="shared" si="260"/>
        <v>21196.007123536798</v>
      </c>
      <c r="BL65" s="73">
        <f t="shared" si="260"/>
        <v>0</v>
      </c>
      <c r="BM65" s="73">
        <f t="shared" si="260"/>
        <v>0</v>
      </c>
      <c r="BN65" s="73">
        <f t="shared" si="260"/>
        <v>0</v>
      </c>
      <c r="BO65" s="73">
        <f t="shared" ref="BO65:BY65" si="261">BO66+BO67</f>
        <v>0</v>
      </c>
      <c r="BP65" s="73">
        <f t="shared" si="261"/>
        <v>0</v>
      </c>
      <c r="BQ65" s="73">
        <f t="shared" si="261"/>
        <v>0</v>
      </c>
      <c r="BR65" s="73">
        <f t="shared" si="261"/>
        <v>160493.16030599002</v>
      </c>
      <c r="BS65" s="73">
        <f t="shared" si="261"/>
        <v>0</v>
      </c>
      <c r="BT65" s="73">
        <f t="shared" si="261"/>
        <v>0</v>
      </c>
      <c r="BU65" s="73">
        <f t="shared" si="261"/>
        <v>160493.16030599002</v>
      </c>
      <c r="BV65" s="73">
        <f t="shared" si="261"/>
        <v>0</v>
      </c>
      <c r="BW65" s="73">
        <f t="shared" si="261"/>
        <v>0</v>
      </c>
      <c r="BX65" s="73">
        <f t="shared" si="261"/>
        <v>0</v>
      </c>
      <c r="BY65" s="73">
        <f t="shared" si="261"/>
        <v>181689.16742952683</v>
      </c>
    </row>
    <row r="66" spans="1:77" ht="12.75" customHeight="1" x14ac:dyDescent="0.15">
      <c r="A66" s="6" t="s">
        <v>91</v>
      </c>
      <c r="B66" s="7" t="s">
        <v>92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  <c r="Y66" s="74">
        <v>0</v>
      </c>
      <c r="Z66" s="74">
        <v>0</v>
      </c>
      <c r="AA66" s="74">
        <v>0</v>
      </c>
      <c r="AB66" s="74">
        <v>0</v>
      </c>
      <c r="AC66" s="74">
        <v>0</v>
      </c>
      <c r="AD66" s="74">
        <v>0</v>
      </c>
      <c r="AE66" s="74">
        <v>0</v>
      </c>
      <c r="AF66" s="74">
        <v>0</v>
      </c>
      <c r="AG66" s="74">
        <v>0</v>
      </c>
      <c r="AH66" s="74">
        <v>0</v>
      </c>
      <c r="AI66" s="74">
        <v>0</v>
      </c>
      <c r="AJ66" s="74">
        <v>0</v>
      </c>
      <c r="AK66" s="74">
        <v>0</v>
      </c>
      <c r="AL66" s="74">
        <v>0</v>
      </c>
      <c r="AM66" s="74">
        <v>0</v>
      </c>
      <c r="AN66" s="74">
        <v>0</v>
      </c>
      <c r="AO66" s="74">
        <v>0</v>
      </c>
      <c r="AP66" s="74">
        <v>0</v>
      </c>
      <c r="AQ66" s="74">
        <v>0</v>
      </c>
      <c r="AR66" s="74">
        <v>0</v>
      </c>
      <c r="AS66" s="74">
        <v>0</v>
      </c>
      <c r="AT66" s="74">
        <v>0</v>
      </c>
      <c r="AU66" s="74">
        <v>0</v>
      </c>
      <c r="AV66" s="74">
        <v>0</v>
      </c>
      <c r="AW66" s="74">
        <v>0</v>
      </c>
      <c r="AX66" s="74">
        <v>0</v>
      </c>
      <c r="AY66" s="74">
        <v>0</v>
      </c>
      <c r="AZ66" s="74">
        <v>0</v>
      </c>
      <c r="BA66" s="74">
        <v>0</v>
      </c>
      <c r="BB66" s="74">
        <v>0</v>
      </c>
      <c r="BC66" s="74">
        <v>0</v>
      </c>
      <c r="BD66" s="74">
        <v>0</v>
      </c>
      <c r="BE66" s="74">
        <v>0</v>
      </c>
      <c r="BF66" s="74">
        <v>0</v>
      </c>
      <c r="BG66" s="74">
        <v>0</v>
      </c>
      <c r="BH66" s="74">
        <v>0</v>
      </c>
      <c r="BI66" s="74">
        <v>0</v>
      </c>
      <c r="BJ66" s="74">
        <v>0</v>
      </c>
      <c r="BK66" s="74">
        <f>SUM(C66:BJ66)</f>
        <v>0</v>
      </c>
      <c r="BL66" s="74">
        <v>0</v>
      </c>
      <c r="BM66" s="74">
        <v>0</v>
      </c>
      <c r="BN66" s="74">
        <v>0</v>
      </c>
      <c r="BO66" s="74">
        <v>0</v>
      </c>
      <c r="BP66" s="74">
        <f>BN66+BO66</f>
        <v>0</v>
      </c>
      <c r="BQ66" s="74">
        <f t="shared" si="5"/>
        <v>0</v>
      </c>
      <c r="BR66" s="74">
        <v>160493.16030599002</v>
      </c>
      <c r="BS66" s="74">
        <v>0</v>
      </c>
      <c r="BT66" s="74">
        <v>0</v>
      </c>
      <c r="BU66" s="74">
        <f t="shared" si="6"/>
        <v>160493.16030599002</v>
      </c>
      <c r="BV66" s="74">
        <v>0</v>
      </c>
      <c r="BW66" s="74">
        <v>0</v>
      </c>
      <c r="BX66" s="74">
        <f>BV66+BW66</f>
        <v>0</v>
      </c>
      <c r="BY66" s="74">
        <f t="shared" si="7"/>
        <v>160493.16030599002</v>
      </c>
    </row>
    <row r="67" spans="1:77" ht="12.75" customHeight="1" x14ac:dyDescent="0.15">
      <c r="A67" s="6" t="s">
        <v>93</v>
      </c>
      <c r="B67" s="7" t="s">
        <v>94</v>
      </c>
      <c r="C67" s="74">
        <v>0</v>
      </c>
      <c r="D67" s="74">
        <v>0</v>
      </c>
      <c r="E67" s="74">
        <v>0</v>
      </c>
      <c r="F67" s="74">
        <v>0</v>
      </c>
      <c r="G67" s="74">
        <v>168.69648333983841</v>
      </c>
      <c r="H67" s="74">
        <v>21.793325598926494</v>
      </c>
      <c r="I67" s="74">
        <v>24.214806221029431</v>
      </c>
      <c r="J67" s="74">
        <v>32.286408294705907</v>
      </c>
      <c r="K67" s="74">
        <v>3.2286408294705908</v>
      </c>
      <c r="L67" s="74">
        <v>5.6501214515735336</v>
      </c>
      <c r="M67" s="74">
        <v>16.950364354720602</v>
      </c>
      <c r="N67" s="74">
        <v>4.8429612442058865</v>
      </c>
      <c r="O67" s="74">
        <v>3.2286408294705913</v>
      </c>
      <c r="P67" s="74">
        <v>4.8429612442058865</v>
      </c>
      <c r="Q67" s="74">
        <v>38.743689953647099</v>
      </c>
      <c r="R67" s="74">
        <v>16.143204147352954</v>
      </c>
      <c r="S67" s="74">
        <v>20.986165391558842</v>
      </c>
      <c r="T67" s="74">
        <v>225.19769785557375</v>
      </c>
      <c r="U67" s="74">
        <v>39.550850161014736</v>
      </c>
      <c r="V67" s="74">
        <v>57.308374723102993</v>
      </c>
      <c r="W67" s="74">
        <v>0</v>
      </c>
      <c r="X67" s="74">
        <v>5.6501214515735345</v>
      </c>
      <c r="Y67" s="74">
        <v>3.2286408294705913</v>
      </c>
      <c r="Z67" s="74">
        <v>0.80716020736764771</v>
      </c>
      <c r="AA67" s="74">
        <v>11.300242903147067</v>
      </c>
      <c r="AB67" s="74">
        <v>5.1143204147352996</v>
      </c>
      <c r="AC67" s="74">
        <v>0</v>
      </c>
      <c r="AD67" s="74">
        <v>0</v>
      </c>
      <c r="AE67" s="74">
        <v>0</v>
      </c>
      <c r="AF67" s="74">
        <v>0</v>
      </c>
      <c r="AG67" s="74">
        <v>0</v>
      </c>
      <c r="AH67" s="74">
        <v>0</v>
      </c>
      <c r="AI67" s="74">
        <v>0</v>
      </c>
      <c r="AJ67" s="74">
        <v>0</v>
      </c>
      <c r="AK67" s="74">
        <v>0</v>
      </c>
      <c r="AL67" s="74">
        <v>0</v>
      </c>
      <c r="AM67" s="74">
        <v>0</v>
      </c>
      <c r="AN67" s="74">
        <v>0</v>
      </c>
      <c r="AO67" s="74">
        <v>0</v>
      </c>
      <c r="AP67" s="74">
        <v>0</v>
      </c>
      <c r="AQ67" s="74">
        <v>0</v>
      </c>
      <c r="AR67" s="74">
        <v>0</v>
      </c>
      <c r="AS67" s="74">
        <v>20486.241942090106</v>
      </c>
      <c r="AT67" s="74">
        <v>0</v>
      </c>
      <c r="AU67" s="74">
        <v>0</v>
      </c>
      <c r="AV67" s="74">
        <v>0</v>
      </c>
      <c r="AW67" s="74">
        <v>0</v>
      </c>
      <c r="AX67" s="74">
        <v>0</v>
      </c>
      <c r="AY67" s="74">
        <v>0</v>
      </c>
      <c r="AZ67" s="74">
        <v>0</v>
      </c>
      <c r="BA67" s="74">
        <v>0</v>
      </c>
      <c r="BB67" s="74">
        <v>0</v>
      </c>
      <c r="BC67" s="74">
        <v>0</v>
      </c>
      <c r="BD67" s="74">
        <v>0</v>
      </c>
      <c r="BE67" s="74">
        <v>0</v>
      </c>
      <c r="BF67" s="74">
        <v>0</v>
      </c>
      <c r="BG67" s="74">
        <v>0</v>
      </c>
      <c r="BH67" s="74">
        <v>0</v>
      </c>
      <c r="BI67" s="74">
        <v>0</v>
      </c>
      <c r="BJ67" s="74">
        <v>0</v>
      </c>
      <c r="BK67" s="74">
        <f>SUM(C67:BJ67)</f>
        <v>21196.007123536798</v>
      </c>
      <c r="BL67" s="74">
        <v>0</v>
      </c>
      <c r="BM67" s="74">
        <v>0</v>
      </c>
      <c r="BN67" s="74">
        <v>0</v>
      </c>
      <c r="BO67" s="74">
        <v>0</v>
      </c>
      <c r="BP67" s="74">
        <f>BN67+BO67</f>
        <v>0</v>
      </c>
      <c r="BQ67" s="74">
        <f t="shared" si="5"/>
        <v>0</v>
      </c>
      <c r="BR67" s="74">
        <v>0</v>
      </c>
      <c r="BS67" s="74">
        <v>0</v>
      </c>
      <c r="BT67" s="74">
        <v>0</v>
      </c>
      <c r="BU67" s="74">
        <f t="shared" si="6"/>
        <v>0</v>
      </c>
      <c r="BV67" s="74">
        <v>0</v>
      </c>
      <c r="BW67" s="74">
        <v>0</v>
      </c>
      <c r="BX67" s="74">
        <f>BV67+BW67</f>
        <v>0</v>
      </c>
      <c r="BY67" s="74">
        <f t="shared" si="7"/>
        <v>21196.007123536798</v>
      </c>
    </row>
    <row r="68" spans="1:77" ht="12.75" customHeight="1" x14ac:dyDescent="0.15">
      <c r="A68" s="4" t="s">
        <v>95</v>
      </c>
      <c r="B68" s="5" t="s">
        <v>96</v>
      </c>
      <c r="C68" s="73">
        <f t="shared" ref="C68" si="262">C69+C70+C71+C72+C73+C74+C75+C76+C77</f>
        <v>698.31984603574278</v>
      </c>
      <c r="D68" s="73">
        <f t="shared" ref="D68" si="263">D69+D70+D71+D72+D73+D74+D75+D76+D77</f>
        <v>44.156783655902537</v>
      </c>
      <c r="E68" s="73">
        <f t="shared" ref="E68" si="264">E69+E70+E71+E72+E73+E74+E75+E76+E77</f>
        <v>1.2982456140350997</v>
      </c>
      <c r="F68" s="73">
        <f t="shared" ref="F68" si="265">F69+F70+F71+F72+F73+F74+F75+F76+F77</f>
        <v>8.4985835694049605E-2</v>
      </c>
      <c r="G68" s="73">
        <f t="shared" ref="G68" si="266">G69+G70+G71+G72+G73+G74+G75+G76+G77</f>
        <v>996.67077909001591</v>
      </c>
      <c r="H68" s="73">
        <f t="shared" ref="H68" si="267">H69+H70+H71+H72+H73+H74+H75+H76+H77</f>
        <v>730.30425624054465</v>
      </c>
      <c r="I68" s="73">
        <f t="shared" ref="I68" si="268">I69+I70+I71+I72+I73+I74+I75+I76+I77</f>
        <v>75.065899285191236</v>
      </c>
      <c r="J68" s="73">
        <f t="shared" ref="J68" si="269">J69+J70+J71+J72+J73+J74+J75+J76+J77</f>
        <v>31.250607257867671</v>
      </c>
      <c r="K68" s="73">
        <f t="shared" ref="K68" si="270">K69+K70+K71+K72+K73+K74+K75+K76+K77</f>
        <v>162.10740311051472</v>
      </c>
      <c r="L68" s="73">
        <f t="shared" ref="L68" si="271">L69+L70+L71+L72+L73+L74+L75+L76+L77</f>
        <v>26.636286843132375</v>
      </c>
      <c r="M68" s="73">
        <f t="shared" ref="M68" si="272">M69+M70+M71+M72+M73+M74+M75+M76+M77</f>
        <v>300.85109306416177</v>
      </c>
      <c r="N68" s="73">
        <f t="shared" ref="N68" si="273">N69+N70+N71+N72+N73+N74+N75+N76+N77</f>
        <v>14.914563317882365</v>
      </c>
      <c r="O68" s="73">
        <f t="shared" ref="O68" si="274">O69+O70+O71+O72+O73+O74+O75+O76+O77</f>
        <v>25.743722488411773</v>
      </c>
      <c r="P68" s="73">
        <f t="shared" ref="P68" si="275">P69+P70+P71+P72+P73+P74+P75+P76+P77</f>
        <v>23.564684769455901</v>
      </c>
      <c r="Q68" s="73">
        <f t="shared" ref="Q68" si="276">Q69+Q70+Q71+Q72+Q73+Q74+Q75+Q76+Q77</f>
        <v>184.03252727982371</v>
      </c>
      <c r="R68" s="73">
        <f t="shared" ref="R68" si="277">R69+R70+R71+R72+R73+R74+R75+R76+R77</f>
        <v>166.41007504513246</v>
      </c>
      <c r="S68" s="73">
        <f t="shared" ref="S68" si="278">S69+S70+S71+S72+S73+S74+S75+S76+S77</f>
        <v>75.451578870455947</v>
      </c>
      <c r="T68" s="73">
        <f t="shared" ref="T68" si="279">T69+T70+T71+T72+T73+T74+T75+T76+T77</f>
        <v>227.19029474505874</v>
      </c>
      <c r="U68" s="73">
        <f t="shared" ref="U68" si="280">U69+U70+U71+U72+U73+U74+U75+U76+U77</f>
        <v>237.49794075872077</v>
      </c>
      <c r="V68" s="73">
        <f t="shared" ref="V68" si="281">V69+V70+V71+V72+V73+V74+V75+V76+V77</f>
        <v>58.922695137838289</v>
      </c>
      <c r="W68" s="73">
        <f t="shared" ref="W68" si="282">W69+W70+W71+W72+W73+W74+W75+W76+W77</f>
        <v>15.336043939985306</v>
      </c>
      <c r="X68" s="73">
        <f t="shared" ref="X68" si="283">X69+X70+X71+X72+X73+X74+X75+X76+X77</f>
        <v>20.179005184191197</v>
      </c>
      <c r="Y68" s="73">
        <f t="shared" ref="Y68" si="284">Y69+Y70+Y71+Y72+Y73+Y74+Y75+Y76+Y77</f>
        <v>16.878762281044125</v>
      </c>
      <c r="Z68" s="73">
        <f t="shared" ref="Z68" si="285">Z69+Z70+Z71+Z72+Z73+Z74+Z75+Z76+Z77</f>
        <v>2.4214806221029432</v>
      </c>
      <c r="AA68" s="73">
        <f t="shared" ref="AA68" si="286">AA69+AA70+AA71+AA72+AA73+AA74+AA75+AA76+AA77</f>
        <v>49.479248087338263</v>
      </c>
      <c r="AB68" s="73">
        <f t="shared" ref="AB68" si="287">AB69+AB70+AB71+AB72+AB73+AB74+AB75+AB76+AB77</f>
        <v>9.6859224884117729</v>
      </c>
      <c r="AC68" s="73">
        <f t="shared" ref="AC68" si="288">AC69+AC70+AC71+AC72+AC73+AC74+AC75+AC76+AC77</f>
        <v>880.59886348570706</v>
      </c>
      <c r="AD68" s="73">
        <f t="shared" ref="AD68:AE68" si="289">AD69+AD70+AD71+AD72+AD73+AD74+AD75+AD76+AD77</f>
        <v>0</v>
      </c>
      <c r="AE68" s="73">
        <f t="shared" si="289"/>
        <v>0</v>
      </c>
      <c r="AF68" s="73">
        <f t="shared" ref="AF68" si="290">AF69+AF70+AF71+AF72+AF73+AF74+AF75+AF76+AF77</f>
        <v>556.04760871099336</v>
      </c>
      <c r="AG68" s="73">
        <f t="shared" ref="AG68" si="291">AG69+AG70+AG71+AG72+AG73+AG74+AG75+AG76+AG77</f>
        <v>941.77876610676947</v>
      </c>
      <c r="AH68" s="73">
        <f t="shared" ref="AH68" si="292">AH69+AH70+AH71+AH72+AH73+AH74+AH75+AH76+AH77</f>
        <v>15763.51822208572</v>
      </c>
      <c r="AI68" s="73">
        <f t="shared" ref="AI68" si="293">AI69+AI70+AI71+AI72+AI73+AI74+AI75+AI76+AI77</f>
        <v>1917.38797307902</v>
      </c>
      <c r="AJ68" s="73">
        <f t="shared" ref="AJ68" si="294">AJ69+AJ70+AJ71+AJ72+AJ73+AJ74+AJ75+AJ76+AJ77</f>
        <v>1902.4490797576336</v>
      </c>
      <c r="AK68" s="73">
        <f t="shared" ref="AK68" si="295">AK69+AK70+AK71+AK72+AK73+AK74+AK75+AK76+AK77</f>
        <v>3501.0824102078868</v>
      </c>
      <c r="AL68" s="73">
        <f t="shared" ref="AL68" si="296">AL69+AL70+AL71+AL72+AL73+AL74+AL75+AL76+AL77</f>
        <v>140.58176003296936</v>
      </c>
      <c r="AM68" s="73">
        <f t="shared" ref="AM68" si="297">AM69+AM70+AM71+AM72+AM73+AM74+AM75+AM76+AM77</f>
        <v>3341.0296670935386</v>
      </c>
      <c r="AN68" s="73">
        <f t="shared" ref="AN68" si="298">AN69+AN70+AN71+AN72+AN73+AN74+AN75+AN76+AN77</f>
        <v>2191.2801217613965</v>
      </c>
      <c r="AO68" s="73">
        <f t="shared" ref="AO68" si="299">AO69+AO70+AO71+AO72+AO73+AO74+AO75+AO76+AO77</f>
        <v>3384.8918138061163</v>
      </c>
      <c r="AP68" s="73">
        <f t="shared" ref="AP68:AR68" si="300">AP69+AP70+AP71+AP72+AP73+AP74+AP75+AP76+AP77</f>
        <v>1808.5973434412981</v>
      </c>
      <c r="AQ68" s="73">
        <f t="shared" si="300"/>
        <v>1199.7423089922622</v>
      </c>
      <c r="AR68" s="73">
        <f t="shared" si="300"/>
        <v>38.05613950728398</v>
      </c>
      <c r="AS68" s="73">
        <f t="shared" ref="AS68" si="301">AS69+AS70+AS71+AS72+AS73+AS74+AS75+AS76+AS77</f>
        <v>454.25059708287029</v>
      </c>
      <c r="AT68" s="73">
        <f t="shared" ref="AT68" si="302">AT69+AT70+AT71+AT72+AT73+AT74+AT75+AT76+AT77</f>
        <v>20.985413768207703</v>
      </c>
      <c r="AU68" s="73">
        <f t="shared" ref="AU68" si="303">AU69+AU70+AU71+AU72+AU73+AU74+AU75+AU76+AU77</f>
        <v>24</v>
      </c>
      <c r="AV68" s="73">
        <f t="shared" ref="AV68" si="304">AV69+AV70+AV71+AV72+AV73+AV74+AV75+AV76+AV77</f>
        <v>539.53</v>
      </c>
      <c r="AW68" s="73">
        <f t="shared" ref="AW68" si="305">AW69+AW70+AW71+AW72+AW73+AW74+AW75+AW76+AW77</f>
        <v>50</v>
      </c>
      <c r="AX68" s="73">
        <f t="shared" ref="AX68" si="306">AX69+AX70+AX71+AX72+AX73+AX74+AX75+AX76+AX77</f>
        <v>63</v>
      </c>
      <c r="AY68" s="73">
        <f t="shared" ref="AY68" si="307">AY69+AY70+AY71+AY72+AY73+AY74+AY75+AY76+AY77</f>
        <v>4.0439999999999996</v>
      </c>
      <c r="AZ68" s="73">
        <f t="shared" ref="AZ68" si="308">AZ69+AZ70+AZ71+AZ72+AZ73+AZ74+AZ75+AZ76+AZ77</f>
        <v>3456</v>
      </c>
      <c r="BA68" s="73">
        <f t="shared" ref="BA68" si="309">BA69+BA70+BA71+BA72+BA73+BA74+BA75+BA76+BA77</f>
        <v>37</v>
      </c>
      <c r="BB68" s="73">
        <f t="shared" ref="BB68" si="310">BB69+BB70+BB71+BB72+BB73+BB74+BB75+BB76+BB77</f>
        <v>260.82</v>
      </c>
      <c r="BC68" s="73">
        <f t="shared" ref="BC68" si="311">BC69+BC70+BC71+BC72+BC73+BC74+BC75+BC76+BC77</f>
        <v>183</v>
      </c>
      <c r="BD68" s="73">
        <f t="shared" ref="BD68" si="312">BD69+BD70+BD71+BD72+BD73+BD74+BD75+BD76+BD77</f>
        <v>25</v>
      </c>
      <c r="BE68" s="73">
        <f t="shared" ref="BE68" si="313">BE69+BE70+BE71+BE72+BE73+BE74+BE75+BE76+BE77</f>
        <v>0.5</v>
      </c>
      <c r="BF68" s="73">
        <f t="shared" ref="BF68" si="314">BF69+BF70+BF71+BF72+BF73+BF74+BF75+BF76+BF77</f>
        <v>54</v>
      </c>
      <c r="BG68" s="73">
        <f t="shared" ref="BG68" si="315">BG69+BG70+BG71+BG72+BG73+BG74+BG75+BG76+BG77</f>
        <v>488.1</v>
      </c>
      <c r="BH68" s="73">
        <f t="shared" ref="BH68" si="316">BH69+BH70+BH71+BH72+BH73+BH74+BH75+BH76+BH77</f>
        <v>5902</v>
      </c>
      <c r="BI68" s="73">
        <f t="shared" ref="BI68" si="317">BI69+BI70+BI71+BI72+BI73+BI74+BI75+BI76+BI77</f>
        <v>207</v>
      </c>
      <c r="BJ68" s="73">
        <f t="shared" ref="BJ68" si="318">BJ69+BJ70+BJ71+BJ72+BJ73+BJ74+BJ75+BJ76+BJ77</f>
        <v>6679</v>
      </c>
      <c r="BK68" s="73">
        <f t="shared" ref="BK68" si="319">BK69+BK70+BK71+BK72+BK73+BK74+BK75+BK76+BK77</f>
        <v>60209.726819968331</v>
      </c>
      <c r="BL68" s="73">
        <f t="shared" ref="BL68" si="320">BL69+BL70+BL71+BL72+BL73+BL74+BL75+BL76+BL77</f>
        <v>94994.606784330303</v>
      </c>
      <c r="BM68" s="73">
        <f t="shared" ref="BM68" si="321">BM69+BM70+BM71+BM72+BM73+BM74+BM75+BM76+BM77</f>
        <v>14550</v>
      </c>
      <c r="BN68" s="73">
        <f t="shared" ref="BN68" si="322">BN69+BN70+BN71+BN72+BN73+BN74+BN75+BN76+BN77</f>
        <v>0</v>
      </c>
      <c r="BO68" s="73">
        <f t="shared" ref="BO68" si="323">BO69+BO70+BO71+BO72+BO73+BO74+BO75+BO76+BO77</f>
        <v>0</v>
      </c>
      <c r="BP68" s="73">
        <f t="shared" ref="BP68" si="324">BP69+BP70+BP71+BP72+BP73+BP74+BP75+BP76+BP77</f>
        <v>0</v>
      </c>
      <c r="BQ68" s="73">
        <f t="shared" ref="BQ68" si="325">BQ69+BQ70+BQ71+BQ72+BQ73+BQ74+BQ75+BQ76+BQ77</f>
        <v>109544.6067843303</v>
      </c>
      <c r="BR68" s="73">
        <f t="shared" ref="BR68" si="326">BR69+BR70+BR71+BR72+BR73+BR74+BR75+BR76+BR77</f>
        <v>0</v>
      </c>
      <c r="BS68" s="73">
        <f t="shared" ref="BS68" si="327">BS69+BS70+BS71+BS72+BS73+BS74+BS75+BS76+BS77</f>
        <v>0</v>
      </c>
      <c r="BT68" s="73">
        <f t="shared" ref="BT68" si="328">BT69+BT70+BT71+BT72+BT73+BT74+BT75+BT76+BT77</f>
        <v>0</v>
      </c>
      <c r="BU68" s="73">
        <f t="shared" ref="BU68" si="329">BU69+BU70+BU71+BU72+BU73+BU74+BU75+BU76+BU77</f>
        <v>0</v>
      </c>
      <c r="BV68" s="73">
        <f t="shared" ref="BV68" si="330">BV69+BV70+BV71+BV72+BV73+BV74+BV75+BV76+BV77</f>
        <v>0</v>
      </c>
      <c r="BW68" s="73">
        <f t="shared" ref="BW68" si="331">BW69+BW70+BW71+BW72+BW73+BW74+BW75+BW76+BW77</f>
        <v>27394.7</v>
      </c>
      <c r="BX68" s="73">
        <f t="shared" ref="BX68" si="332">BX69+BX70+BX71+BX72+BX73+BX74+BX75+BX76+BX77</f>
        <v>27394.7</v>
      </c>
      <c r="BY68" s="73">
        <f t="shared" ref="BY68" si="333">BY69+BY70+BY71+BY72+BY73+BY74+BY75+BY76+BY77</f>
        <v>197149.0336042986</v>
      </c>
    </row>
    <row r="69" spans="1:77" ht="12.75" customHeight="1" x14ac:dyDescent="0.15">
      <c r="A69" s="6" t="s">
        <v>97</v>
      </c>
      <c r="B69" s="7" t="s">
        <v>98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  <c r="Y69" s="74">
        <v>0</v>
      </c>
      <c r="Z69" s="74">
        <v>0</v>
      </c>
      <c r="AA69" s="74">
        <v>0</v>
      </c>
      <c r="AB69" s="74">
        <v>0</v>
      </c>
      <c r="AC69" s="74">
        <v>0</v>
      </c>
      <c r="AD69" s="74">
        <v>0</v>
      </c>
      <c r="AE69" s="74">
        <v>0</v>
      </c>
      <c r="AF69" s="74">
        <v>0</v>
      </c>
      <c r="AG69" s="74">
        <v>0</v>
      </c>
      <c r="AH69" s="74">
        <v>0</v>
      </c>
      <c r="AI69" s="74">
        <v>0</v>
      </c>
      <c r="AJ69" s="74">
        <v>0</v>
      </c>
      <c r="AK69" s="74">
        <v>0</v>
      </c>
      <c r="AL69" s="74">
        <v>0</v>
      </c>
      <c r="AM69" s="74">
        <v>0</v>
      </c>
      <c r="AN69" s="74">
        <v>0</v>
      </c>
      <c r="AO69" s="74">
        <v>0</v>
      </c>
      <c r="AP69" s="74">
        <v>0</v>
      </c>
      <c r="AQ69" s="74">
        <v>4.6901142137414809E-2</v>
      </c>
      <c r="AR69" s="74">
        <v>0</v>
      </c>
      <c r="AS69" s="74">
        <v>0</v>
      </c>
      <c r="AT69" s="74">
        <v>0</v>
      </c>
      <c r="AU69" s="74">
        <v>0</v>
      </c>
      <c r="AV69" s="74">
        <v>0</v>
      </c>
      <c r="AW69" s="74">
        <v>0</v>
      </c>
      <c r="AX69" s="74">
        <v>0</v>
      </c>
      <c r="AY69" s="74">
        <v>0</v>
      </c>
      <c r="AZ69" s="74">
        <v>0</v>
      </c>
      <c r="BA69" s="74">
        <v>0</v>
      </c>
      <c r="BB69" s="74">
        <v>0</v>
      </c>
      <c r="BC69" s="74">
        <v>0</v>
      </c>
      <c r="BD69" s="74">
        <v>0</v>
      </c>
      <c r="BE69" s="74">
        <v>0</v>
      </c>
      <c r="BF69" s="74">
        <v>0</v>
      </c>
      <c r="BG69" s="74">
        <v>0</v>
      </c>
      <c r="BH69" s="74">
        <v>0</v>
      </c>
      <c r="BI69" s="74">
        <v>0</v>
      </c>
      <c r="BJ69" s="74">
        <v>0</v>
      </c>
      <c r="BK69" s="74">
        <f t="shared" ref="BK69:BK77" si="334">SUM(C69:BJ69)</f>
        <v>4.6901142137414809E-2</v>
      </c>
      <c r="BL69" s="74">
        <v>0</v>
      </c>
      <c r="BM69" s="74">
        <v>0</v>
      </c>
      <c r="BN69" s="74">
        <v>0</v>
      </c>
      <c r="BO69" s="74">
        <v>0</v>
      </c>
      <c r="BP69" s="74">
        <f>BN69+BO69</f>
        <v>0</v>
      </c>
      <c r="BQ69" s="74">
        <f t="shared" si="5"/>
        <v>0</v>
      </c>
      <c r="BR69" s="74">
        <v>0</v>
      </c>
      <c r="BS69" s="74">
        <v>0</v>
      </c>
      <c r="BT69" s="74">
        <v>0</v>
      </c>
      <c r="BU69" s="74">
        <f t="shared" si="6"/>
        <v>0</v>
      </c>
      <c r="BV69" s="74">
        <v>0</v>
      </c>
      <c r="BW69" s="74">
        <v>0</v>
      </c>
      <c r="BX69" s="74">
        <f>BV69+BW69</f>
        <v>0</v>
      </c>
      <c r="BY69" s="74">
        <f t="shared" si="7"/>
        <v>4.6901142137414809E-2</v>
      </c>
    </row>
    <row r="70" spans="1:77" ht="12.75" customHeight="1" x14ac:dyDescent="0.15">
      <c r="A70" s="6" t="s">
        <v>99</v>
      </c>
      <c r="B70" s="7" t="s">
        <v>100</v>
      </c>
      <c r="C70" s="74">
        <v>0</v>
      </c>
      <c r="D70" s="74">
        <v>0</v>
      </c>
      <c r="E70" s="74">
        <v>0</v>
      </c>
      <c r="F70" s="74">
        <v>0</v>
      </c>
      <c r="G70" s="74">
        <v>6.9281751620735577E-3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0</v>
      </c>
      <c r="X70" s="74">
        <v>0</v>
      </c>
      <c r="Y70" s="74">
        <v>0</v>
      </c>
      <c r="Z70" s="74">
        <v>0</v>
      </c>
      <c r="AA70" s="74">
        <v>0</v>
      </c>
      <c r="AB70" s="74">
        <v>0</v>
      </c>
      <c r="AC70" s="74">
        <v>0</v>
      </c>
      <c r="AD70" s="74">
        <v>0</v>
      </c>
      <c r="AE70" s="74">
        <v>0</v>
      </c>
      <c r="AF70" s="74">
        <v>0</v>
      </c>
      <c r="AG70" s="74">
        <v>0</v>
      </c>
      <c r="AH70" s="74">
        <v>0</v>
      </c>
      <c r="AI70" s="74">
        <v>0</v>
      </c>
      <c r="AJ70" s="74">
        <v>0</v>
      </c>
      <c r="AK70" s="74">
        <v>0</v>
      </c>
      <c r="AL70" s="74">
        <v>0</v>
      </c>
      <c r="AM70" s="74">
        <v>0</v>
      </c>
      <c r="AN70" s="74">
        <v>0</v>
      </c>
      <c r="AO70" s="74">
        <v>0</v>
      </c>
      <c r="AP70" s="74">
        <v>0</v>
      </c>
      <c r="AQ70" s="74">
        <v>0</v>
      </c>
      <c r="AR70" s="74">
        <v>0</v>
      </c>
      <c r="AS70" s="74">
        <v>0</v>
      </c>
      <c r="AT70" s="74">
        <v>0</v>
      </c>
      <c r="AU70" s="74">
        <v>0</v>
      </c>
      <c r="AV70" s="74">
        <v>0</v>
      </c>
      <c r="AW70" s="74">
        <v>0</v>
      </c>
      <c r="AX70" s="74">
        <v>0</v>
      </c>
      <c r="AY70" s="74">
        <v>0</v>
      </c>
      <c r="AZ70" s="74">
        <v>0</v>
      </c>
      <c r="BA70" s="74">
        <v>0</v>
      </c>
      <c r="BB70" s="74">
        <v>0</v>
      </c>
      <c r="BC70" s="74">
        <v>0</v>
      </c>
      <c r="BD70" s="74">
        <v>0</v>
      </c>
      <c r="BE70" s="74">
        <v>0</v>
      </c>
      <c r="BF70" s="74">
        <v>0</v>
      </c>
      <c r="BG70" s="74">
        <v>0</v>
      </c>
      <c r="BH70" s="74">
        <v>0</v>
      </c>
      <c r="BI70" s="74">
        <v>0</v>
      </c>
      <c r="BJ70" s="74">
        <v>0</v>
      </c>
      <c r="BK70" s="74">
        <f t="shared" si="334"/>
        <v>6.9281751620735577E-3</v>
      </c>
      <c r="BL70" s="74">
        <v>0</v>
      </c>
      <c r="BM70" s="74">
        <v>0</v>
      </c>
      <c r="BN70" s="74">
        <v>0</v>
      </c>
      <c r="BO70" s="74">
        <v>0</v>
      </c>
      <c r="BP70" s="74">
        <f t="shared" ref="BP70:BP91" si="335">BN70+BO70</f>
        <v>0</v>
      </c>
      <c r="BQ70" s="74">
        <f t="shared" si="5"/>
        <v>0</v>
      </c>
      <c r="BR70" s="74">
        <v>0</v>
      </c>
      <c r="BS70" s="74">
        <v>0</v>
      </c>
      <c r="BT70" s="74">
        <v>0</v>
      </c>
      <c r="BU70" s="74">
        <f t="shared" si="6"/>
        <v>0</v>
      </c>
      <c r="BV70" s="74">
        <v>0</v>
      </c>
      <c r="BW70" s="74">
        <v>0</v>
      </c>
      <c r="BX70" s="74">
        <f t="shared" ref="BX70:BX77" si="336">BV70+BW70</f>
        <v>0</v>
      </c>
      <c r="BY70" s="74">
        <f t="shared" si="7"/>
        <v>6.9281751620735577E-3</v>
      </c>
    </row>
    <row r="71" spans="1:77" ht="12.75" customHeight="1" x14ac:dyDescent="0.15">
      <c r="A71" s="6" t="s">
        <v>101</v>
      </c>
      <c r="B71" s="7" t="s">
        <v>102</v>
      </c>
      <c r="C71" s="74">
        <v>0</v>
      </c>
      <c r="D71" s="74">
        <v>0</v>
      </c>
      <c r="E71" s="74">
        <v>0</v>
      </c>
      <c r="F71" s="74">
        <v>0</v>
      </c>
      <c r="G71" s="74">
        <v>20</v>
      </c>
      <c r="H71" s="74">
        <v>200</v>
      </c>
      <c r="I71" s="74">
        <v>0</v>
      </c>
      <c r="J71" s="74">
        <v>3</v>
      </c>
      <c r="K71" s="74">
        <v>150</v>
      </c>
      <c r="L71" s="74">
        <v>0</v>
      </c>
      <c r="M71" s="74">
        <v>100</v>
      </c>
      <c r="N71" s="74">
        <v>2</v>
      </c>
      <c r="O71" s="74">
        <v>6</v>
      </c>
      <c r="P71" s="74">
        <v>5</v>
      </c>
      <c r="Q71" s="74">
        <v>0</v>
      </c>
      <c r="R71" s="74">
        <v>30</v>
      </c>
      <c r="S71" s="74">
        <v>2</v>
      </c>
      <c r="T71" s="74">
        <v>15</v>
      </c>
      <c r="U71" s="74">
        <v>0</v>
      </c>
      <c r="V71" s="74">
        <v>0</v>
      </c>
      <c r="W71" s="74">
        <v>0</v>
      </c>
      <c r="X71" s="74">
        <v>0</v>
      </c>
      <c r="Y71" s="74">
        <v>8</v>
      </c>
      <c r="Z71" s="74">
        <v>0</v>
      </c>
      <c r="AA71" s="74">
        <v>18</v>
      </c>
      <c r="AB71" s="74">
        <v>0</v>
      </c>
      <c r="AC71" s="74">
        <v>237.51001602332715</v>
      </c>
      <c r="AD71" s="74">
        <v>0</v>
      </c>
      <c r="AE71" s="74">
        <v>0</v>
      </c>
      <c r="AF71" s="74">
        <v>0</v>
      </c>
      <c r="AG71" s="74">
        <v>0</v>
      </c>
      <c r="AH71" s="74">
        <v>0</v>
      </c>
      <c r="AI71" s="74">
        <v>0</v>
      </c>
      <c r="AJ71" s="74">
        <v>534.05982632017731</v>
      </c>
      <c r="AK71" s="74">
        <v>1049.1899099099624</v>
      </c>
      <c r="AL71" s="74">
        <v>0</v>
      </c>
      <c r="AM71" s="74">
        <v>2570.5396959357799</v>
      </c>
      <c r="AN71" s="74">
        <v>1773.4758746005882</v>
      </c>
      <c r="AO71" s="74">
        <v>100</v>
      </c>
      <c r="AP71" s="74">
        <v>919.83116368627907</v>
      </c>
      <c r="AQ71" s="74">
        <v>515.21159895770995</v>
      </c>
      <c r="AR71" s="74">
        <v>8.3564389744929883</v>
      </c>
      <c r="AS71" s="74">
        <v>0</v>
      </c>
      <c r="AT71" s="74">
        <v>19</v>
      </c>
      <c r="AU71" s="74">
        <v>18</v>
      </c>
      <c r="AV71" s="74">
        <v>150</v>
      </c>
      <c r="AW71" s="74">
        <v>0</v>
      </c>
      <c r="AX71" s="74">
        <v>51</v>
      </c>
      <c r="AY71" s="74">
        <v>0</v>
      </c>
      <c r="AZ71" s="74">
        <v>2000</v>
      </c>
      <c r="BA71" s="74">
        <v>5</v>
      </c>
      <c r="BB71" s="74">
        <v>92</v>
      </c>
      <c r="BC71" s="74">
        <v>12</v>
      </c>
      <c r="BD71" s="74">
        <v>25</v>
      </c>
      <c r="BE71" s="74">
        <v>0</v>
      </c>
      <c r="BF71" s="74">
        <v>18</v>
      </c>
      <c r="BG71" s="74">
        <v>0</v>
      </c>
      <c r="BH71" s="74">
        <v>1847</v>
      </c>
      <c r="BI71" s="74">
        <v>0</v>
      </c>
      <c r="BJ71" s="74">
        <v>2730</v>
      </c>
      <c r="BK71" s="74">
        <f t="shared" si="334"/>
        <v>15234.174524408318</v>
      </c>
      <c r="BL71" s="74">
        <v>44503.062547435497</v>
      </c>
      <c r="BM71" s="74">
        <v>6050</v>
      </c>
      <c r="BN71" s="74">
        <v>0</v>
      </c>
      <c r="BO71" s="74">
        <v>0</v>
      </c>
      <c r="BP71" s="74">
        <f t="shared" si="335"/>
        <v>0</v>
      </c>
      <c r="BQ71" s="74">
        <f t="shared" si="5"/>
        <v>50553.062547435497</v>
      </c>
      <c r="BR71" s="74">
        <v>0</v>
      </c>
      <c r="BS71" s="74">
        <v>0</v>
      </c>
      <c r="BT71" s="74">
        <v>0</v>
      </c>
      <c r="BU71" s="74">
        <f t="shared" si="6"/>
        <v>0</v>
      </c>
      <c r="BV71" s="74">
        <v>0</v>
      </c>
      <c r="BW71" s="74">
        <v>0</v>
      </c>
      <c r="BX71" s="74">
        <f t="shared" si="336"/>
        <v>0</v>
      </c>
      <c r="BY71" s="74">
        <f t="shared" si="7"/>
        <v>65787.237071843818</v>
      </c>
    </row>
    <row r="72" spans="1:77" ht="12.75" customHeight="1" x14ac:dyDescent="0.15">
      <c r="A72" s="6" t="s">
        <v>103</v>
      </c>
      <c r="B72" s="7" t="s">
        <v>104</v>
      </c>
      <c r="C72" s="74">
        <v>698.31984603574278</v>
      </c>
      <c r="D72" s="74">
        <v>44.156783655902537</v>
      </c>
      <c r="E72" s="74">
        <v>0</v>
      </c>
      <c r="F72" s="74">
        <v>0</v>
      </c>
      <c r="G72" s="74">
        <v>103.31650654305892</v>
      </c>
      <c r="H72" s="74">
        <v>96.859224884117737</v>
      </c>
      <c r="I72" s="74">
        <v>59.729855345205934</v>
      </c>
      <c r="J72" s="74">
        <v>9.6859224884117729</v>
      </c>
      <c r="K72" s="74">
        <v>5.6501214515735336</v>
      </c>
      <c r="L72" s="74">
        <v>8.8787622810441249</v>
      </c>
      <c r="M72" s="74">
        <v>159.68592248841176</v>
      </c>
      <c r="N72" s="74">
        <v>2.4214806221029432</v>
      </c>
      <c r="O72" s="74">
        <v>6.4572816589411826</v>
      </c>
      <c r="P72" s="74">
        <v>6.4572816589411826</v>
      </c>
      <c r="Q72" s="74">
        <v>27.443447050500023</v>
      </c>
      <c r="R72" s="74">
        <v>99.280705506220656</v>
      </c>
      <c r="S72" s="74">
        <v>16.143204147352954</v>
      </c>
      <c r="T72" s="74">
        <v>39.550850161014743</v>
      </c>
      <c r="U72" s="74">
        <v>17.950364354720602</v>
      </c>
      <c r="V72" s="74">
        <v>12.914563317882365</v>
      </c>
      <c r="W72" s="74">
        <v>6.4572816589411817</v>
      </c>
      <c r="X72" s="74">
        <v>3.2286408294705908</v>
      </c>
      <c r="Y72" s="74">
        <v>3.2286408294705913</v>
      </c>
      <c r="Z72" s="74">
        <v>1.6143204147352954</v>
      </c>
      <c r="AA72" s="74">
        <v>8.8787622810441249</v>
      </c>
      <c r="AB72" s="74">
        <v>4.8429612442058865</v>
      </c>
      <c r="AC72" s="74">
        <v>368.05199172993099</v>
      </c>
      <c r="AD72" s="74">
        <v>0</v>
      </c>
      <c r="AE72" s="74">
        <v>0</v>
      </c>
      <c r="AF72" s="74">
        <v>144.42605194779273</v>
      </c>
      <c r="AG72" s="74">
        <v>97.726433872689284</v>
      </c>
      <c r="AH72" s="74">
        <v>11078.23643377394</v>
      </c>
      <c r="AI72" s="74">
        <v>400</v>
      </c>
      <c r="AJ72" s="74">
        <v>293.79873665474099</v>
      </c>
      <c r="AK72" s="74">
        <v>1587.676880907509</v>
      </c>
      <c r="AL72" s="74">
        <v>1.2821041084685199</v>
      </c>
      <c r="AM72" s="74">
        <v>344.7179042610822</v>
      </c>
      <c r="AN72" s="74">
        <v>186.925994969458</v>
      </c>
      <c r="AO72" s="74">
        <v>1398.4112414441067</v>
      </c>
      <c r="AP72" s="74">
        <v>200</v>
      </c>
      <c r="AQ72" s="74">
        <v>512.9</v>
      </c>
      <c r="AR72" s="74">
        <v>8.255727682033978</v>
      </c>
      <c r="AS72" s="74">
        <v>58.223097070273326</v>
      </c>
      <c r="AT72" s="74">
        <v>0</v>
      </c>
      <c r="AU72" s="74">
        <v>0</v>
      </c>
      <c r="AV72" s="74">
        <v>99.53</v>
      </c>
      <c r="AW72" s="74">
        <v>0</v>
      </c>
      <c r="AX72" s="74">
        <v>0</v>
      </c>
      <c r="AY72" s="74">
        <v>0</v>
      </c>
      <c r="AZ72" s="74">
        <v>800</v>
      </c>
      <c r="BA72" s="74">
        <v>0</v>
      </c>
      <c r="BB72" s="74">
        <v>161.48000000000002</v>
      </c>
      <c r="BC72" s="74">
        <v>100</v>
      </c>
      <c r="BD72" s="74">
        <v>0</v>
      </c>
      <c r="BE72" s="74">
        <v>0</v>
      </c>
      <c r="BF72" s="74">
        <v>2</v>
      </c>
      <c r="BG72" s="74">
        <v>488.1</v>
      </c>
      <c r="BH72" s="74">
        <v>3959</v>
      </c>
      <c r="BI72" s="74">
        <v>207</v>
      </c>
      <c r="BJ72" s="74">
        <v>3949</v>
      </c>
      <c r="BK72" s="74">
        <f t="shared" si="334"/>
        <v>27889.895329331037</v>
      </c>
      <c r="BL72" s="74">
        <v>17984.096236894798</v>
      </c>
      <c r="BM72" s="74">
        <v>8500</v>
      </c>
      <c r="BN72" s="74">
        <v>0</v>
      </c>
      <c r="BO72" s="74">
        <v>0</v>
      </c>
      <c r="BP72" s="74">
        <f t="shared" si="335"/>
        <v>0</v>
      </c>
      <c r="BQ72" s="74">
        <f t="shared" ref="BQ72:BQ103" si="337">BL72+BM72+BP72</f>
        <v>26484.096236894798</v>
      </c>
      <c r="BR72" s="74">
        <v>0</v>
      </c>
      <c r="BS72" s="74">
        <v>0</v>
      </c>
      <c r="BT72" s="74">
        <v>0</v>
      </c>
      <c r="BU72" s="74">
        <f t="shared" ref="BU72:BU103" si="338">BR72+BS72+BT72</f>
        <v>0</v>
      </c>
      <c r="BV72" s="74">
        <v>0</v>
      </c>
      <c r="BW72" s="74">
        <v>2251.6999999999998</v>
      </c>
      <c r="BX72" s="74">
        <f t="shared" si="336"/>
        <v>2251.6999999999998</v>
      </c>
      <c r="BY72" s="74">
        <f t="shared" ref="BY72:BY103" si="339">BK72+BQ72+BU72+BX72</f>
        <v>56625.691566225833</v>
      </c>
    </row>
    <row r="73" spans="1:77" ht="12.75" customHeight="1" x14ac:dyDescent="0.15">
      <c r="A73" s="6" t="s">
        <v>105</v>
      </c>
      <c r="B73" s="7" t="s">
        <v>106</v>
      </c>
      <c r="C73" s="74">
        <v>0</v>
      </c>
      <c r="D73" s="74">
        <v>0</v>
      </c>
      <c r="E73" s="74">
        <v>0</v>
      </c>
      <c r="F73" s="74">
        <v>0</v>
      </c>
      <c r="G73" s="74">
        <v>873.34734437179486</v>
      </c>
      <c r="H73" s="74">
        <v>433.44503135642691</v>
      </c>
      <c r="I73" s="74">
        <v>15.336043939985307</v>
      </c>
      <c r="J73" s="74">
        <v>18.564684769455898</v>
      </c>
      <c r="K73" s="74">
        <v>6.4572816589411817</v>
      </c>
      <c r="L73" s="74">
        <v>17.75752456208825</v>
      </c>
      <c r="M73" s="74">
        <v>41.165170575750039</v>
      </c>
      <c r="N73" s="74">
        <v>10.493082695779421</v>
      </c>
      <c r="O73" s="74">
        <v>3.2286408294705913</v>
      </c>
      <c r="P73" s="74">
        <v>12.107403110514717</v>
      </c>
      <c r="Q73" s="74">
        <v>156.58908022932368</v>
      </c>
      <c r="R73" s="74">
        <v>37.129369538911789</v>
      </c>
      <c r="S73" s="74">
        <v>57.308374723102993</v>
      </c>
      <c r="T73" s="74">
        <v>172.63944458404399</v>
      </c>
      <c r="U73" s="74">
        <v>219.54757640400018</v>
      </c>
      <c r="V73" s="74">
        <v>46.008131819955928</v>
      </c>
      <c r="W73" s="74">
        <v>8.8787622810441249</v>
      </c>
      <c r="X73" s="74">
        <v>16.950364354720605</v>
      </c>
      <c r="Y73" s="74">
        <v>5.6501214515735345</v>
      </c>
      <c r="Z73" s="74">
        <v>0.80716020736764771</v>
      </c>
      <c r="AA73" s="74">
        <v>22.600485806294135</v>
      </c>
      <c r="AB73" s="74">
        <v>4.8429612442058865</v>
      </c>
      <c r="AC73" s="74">
        <v>273.72833360609297</v>
      </c>
      <c r="AD73" s="74">
        <v>0</v>
      </c>
      <c r="AE73" s="74">
        <v>0</v>
      </c>
      <c r="AF73" s="74">
        <v>411.62155676320066</v>
      </c>
      <c r="AG73" s="74">
        <v>844.05233223408015</v>
      </c>
      <c r="AH73" s="74">
        <v>4685.2817883117796</v>
      </c>
      <c r="AI73" s="74">
        <v>0</v>
      </c>
      <c r="AJ73" s="74">
        <v>0</v>
      </c>
      <c r="AK73" s="74">
        <v>40.414729907729566</v>
      </c>
      <c r="AL73" s="74">
        <v>50</v>
      </c>
      <c r="AM73" s="74">
        <v>0</v>
      </c>
      <c r="AN73" s="74">
        <v>0</v>
      </c>
      <c r="AO73" s="74">
        <v>300</v>
      </c>
      <c r="AP73" s="74">
        <v>0</v>
      </c>
      <c r="AQ73" s="74">
        <v>0</v>
      </c>
      <c r="AR73" s="74">
        <v>0</v>
      </c>
      <c r="AS73" s="74">
        <v>0</v>
      </c>
      <c r="AT73" s="74">
        <v>0</v>
      </c>
      <c r="AU73" s="74">
        <v>0</v>
      </c>
      <c r="AV73" s="74">
        <v>0</v>
      </c>
      <c r="AW73" s="74">
        <v>0</v>
      </c>
      <c r="AX73" s="74">
        <v>0</v>
      </c>
      <c r="AY73" s="74">
        <v>0</v>
      </c>
      <c r="AZ73" s="74">
        <v>0</v>
      </c>
      <c r="BA73" s="74">
        <v>0</v>
      </c>
      <c r="BB73" s="74">
        <v>0</v>
      </c>
      <c r="BC73" s="74">
        <v>0</v>
      </c>
      <c r="BD73" s="74">
        <v>0</v>
      </c>
      <c r="BE73" s="74">
        <v>0</v>
      </c>
      <c r="BF73" s="74">
        <v>0</v>
      </c>
      <c r="BG73" s="74">
        <v>0</v>
      </c>
      <c r="BH73" s="74">
        <v>0</v>
      </c>
      <c r="BI73" s="74">
        <v>0</v>
      </c>
      <c r="BJ73" s="74">
        <v>0</v>
      </c>
      <c r="BK73" s="74">
        <f t="shared" si="334"/>
        <v>8785.9527813376353</v>
      </c>
      <c r="BL73" s="74">
        <v>761.404</v>
      </c>
      <c r="BM73" s="74">
        <v>0</v>
      </c>
      <c r="BN73" s="74">
        <v>0</v>
      </c>
      <c r="BO73" s="74">
        <v>0</v>
      </c>
      <c r="BP73" s="74">
        <f t="shared" si="335"/>
        <v>0</v>
      </c>
      <c r="BQ73" s="74">
        <f t="shared" si="337"/>
        <v>761.404</v>
      </c>
      <c r="BR73" s="74">
        <v>0</v>
      </c>
      <c r="BS73" s="74">
        <v>0</v>
      </c>
      <c r="BT73" s="74">
        <v>0</v>
      </c>
      <c r="BU73" s="74">
        <f t="shared" si="338"/>
        <v>0</v>
      </c>
      <c r="BV73" s="74">
        <v>0</v>
      </c>
      <c r="BW73" s="74">
        <v>0</v>
      </c>
      <c r="BX73" s="74">
        <f t="shared" si="336"/>
        <v>0</v>
      </c>
      <c r="BY73" s="74">
        <f t="shared" si="339"/>
        <v>9547.3567813376358</v>
      </c>
    </row>
    <row r="74" spans="1:77" ht="12.75" customHeight="1" x14ac:dyDescent="0.15">
      <c r="A74" s="6" t="s">
        <v>107</v>
      </c>
      <c r="B74" s="7" t="s">
        <v>108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O74" s="74">
        <v>10.0578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0</v>
      </c>
      <c r="X74" s="74">
        <v>0</v>
      </c>
      <c r="Y74" s="74">
        <v>0</v>
      </c>
      <c r="Z74" s="74">
        <v>0</v>
      </c>
      <c r="AA74" s="74">
        <v>0</v>
      </c>
      <c r="AB74" s="74">
        <v>0</v>
      </c>
      <c r="AC74" s="74">
        <v>0</v>
      </c>
      <c r="AD74" s="74">
        <v>0</v>
      </c>
      <c r="AE74" s="74">
        <v>0</v>
      </c>
      <c r="AF74" s="74">
        <v>0</v>
      </c>
      <c r="AG74" s="74">
        <v>0</v>
      </c>
      <c r="AH74" s="74">
        <v>0</v>
      </c>
      <c r="AI74" s="74">
        <v>0</v>
      </c>
      <c r="AJ74" s="74">
        <v>0</v>
      </c>
      <c r="AK74" s="74">
        <v>0</v>
      </c>
      <c r="AL74" s="74">
        <v>0</v>
      </c>
      <c r="AM74" s="74">
        <v>0</v>
      </c>
      <c r="AN74" s="74">
        <v>0</v>
      </c>
      <c r="AO74" s="74">
        <v>0</v>
      </c>
      <c r="AP74" s="74">
        <v>0</v>
      </c>
      <c r="AQ74" s="74">
        <v>0</v>
      </c>
      <c r="AR74" s="74">
        <v>0</v>
      </c>
      <c r="AS74" s="74">
        <v>0</v>
      </c>
      <c r="AT74" s="74">
        <v>0</v>
      </c>
      <c r="AU74" s="74">
        <v>0.5</v>
      </c>
      <c r="AV74" s="74">
        <v>139</v>
      </c>
      <c r="AW74" s="74">
        <v>33</v>
      </c>
      <c r="AX74" s="74">
        <v>0</v>
      </c>
      <c r="AY74" s="74">
        <v>0</v>
      </c>
      <c r="AZ74" s="74">
        <v>0</v>
      </c>
      <c r="BA74" s="74">
        <v>30</v>
      </c>
      <c r="BB74" s="74">
        <v>0</v>
      </c>
      <c r="BC74" s="74">
        <v>40</v>
      </c>
      <c r="BD74" s="74">
        <v>0</v>
      </c>
      <c r="BE74" s="74">
        <v>0</v>
      </c>
      <c r="BF74" s="74">
        <v>0</v>
      </c>
      <c r="BG74" s="74">
        <v>0</v>
      </c>
      <c r="BH74" s="74">
        <v>96</v>
      </c>
      <c r="BI74" s="74">
        <v>0</v>
      </c>
      <c r="BJ74" s="74">
        <v>0</v>
      </c>
      <c r="BK74" s="74">
        <f t="shared" si="334"/>
        <v>348.55779999999999</v>
      </c>
      <c r="BL74" s="74">
        <v>21713.77</v>
      </c>
      <c r="BM74" s="74">
        <v>0</v>
      </c>
      <c r="BN74" s="74">
        <v>0</v>
      </c>
      <c r="BO74" s="74">
        <v>0</v>
      </c>
      <c r="BP74" s="74">
        <f t="shared" si="335"/>
        <v>0</v>
      </c>
      <c r="BQ74" s="74">
        <f t="shared" si="337"/>
        <v>21713.77</v>
      </c>
      <c r="BR74" s="74">
        <v>0</v>
      </c>
      <c r="BS74" s="74">
        <v>0</v>
      </c>
      <c r="BT74" s="74">
        <v>0</v>
      </c>
      <c r="BU74" s="74">
        <f t="shared" si="338"/>
        <v>0</v>
      </c>
      <c r="BV74" s="74">
        <v>0</v>
      </c>
      <c r="BW74" s="74">
        <v>0</v>
      </c>
      <c r="BX74" s="74">
        <f t="shared" si="336"/>
        <v>0</v>
      </c>
      <c r="BY74" s="74">
        <f t="shared" si="339"/>
        <v>22062.327799999999</v>
      </c>
    </row>
    <row r="75" spans="1:77" ht="12.75" customHeight="1" x14ac:dyDescent="0.15">
      <c r="A75" s="6" t="s">
        <v>109</v>
      </c>
      <c r="B75" s="7" t="s">
        <v>110</v>
      </c>
      <c r="C75" s="74">
        <v>0</v>
      </c>
      <c r="D75" s="74">
        <v>0</v>
      </c>
      <c r="E75" s="74">
        <v>0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74">
        <v>0</v>
      </c>
      <c r="AA75" s="74">
        <v>0</v>
      </c>
      <c r="AB75" s="74">
        <v>0</v>
      </c>
      <c r="AC75" s="74">
        <v>0</v>
      </c>
      <c r="AD75" s="74">
        <v>0</v>
      </c>
      <c r="AE75" s="74">
        <v>0</v>
      </c>
      <c r="AF75" s="74">
        <v>0</v>
      </c>
      <c r="AG75" s="74">
        <v>0</v>
      </c>
      <c r="AH75" s="74">
        <v>0</v>
      </c>
      <c r="AI75" s="74">
        <v>1517.38797307902</v>
      </c>
      <c r="AJ75" s="74">
        <v>1074.5826660136599</v>
      </c>
      <c r="AK75" s="74">
        <v>516.39965607468207</v>
      </c>
      <c r="AL75" s="74">
        <v>71.591364190612921</v>
      </c>
      <c r="AM75" s="74">
        <v>421.23013713570566</v>
      </c>
      <c r="AN75" s="74">
        <v>228.41535505384658</v>
      </c>
      <c r="AO75" s="74">
        <v>1586.4542667772109</v>
      </c>
      <c r="AP75" s="74">
        <v>687.36071829341597</v>
      </c>
      <c r="AQ75" s="74">
        <v>158.53922745258501</v>
      </c>
      <c r="AR75" s="74">
        <v>19.600000000000001</v>
      </c>
      <c r="AS75" s="74">
        <v>396.02750001259693</v>
      </c>
      <c r="AT75" s="74">
        <v>0</v>
      </c>
      <c r="AU75" s="74">
        <v>3</v>
      </c>
      <c r="AV75" s="74">
        <v>140</v>
      </c>
      <c r="AW75" s="74">
        <v>12</v>
      </c>
      <c r="AX75" s="74">
        <v>0</v>
      </c>
      <c r="AY75" s="74">
        <v>4.0439999999999996</v>
      </c>
      <c r="AZ75" s="74">
        <v>500</v>
      </c>
      <c r="BA75" s="74">
        <v>0</v>
      </c>
      <c r="BB75" s="74">
        <v>0</v>
      </c>
      <c r="BC75" s="74">
        <v>0</v>
      </c>
      <c r="BD75" s="74">
        <v>0</v>
      </c>
      <c r="BE75" s="74">
        <v>0</v>
      </c>
      <c r="BF75" s="74">
        <v>33</v>
      </c>
      <c r="BG75" s="74">
        <v>0</v>
      </c>
      <c r="BH75" s="74">
        <v>0</v>
      </c>
      <c r="BI75" s="74">
        <v>0</v>
      </c>
      <c r="BJ75" s="74">
        <v>0</v>
      </c>
      <c r="BK75" s="74">
        <f t="shared" si="334"/>
        <v>7369.6328640833353</v>
      </c>
      <c r="BL75" s="74">
        <v>8848.5400000000009</v>
      </c>
      <c r="BM75" s="74">
        <v>0</v>
      </c>
      <c r="BN75" s="74">
        <v>0</v>
      </c>
      <c r="BO75" s="74">
        <v>0</v>
      </c>
      <c r="BP75" s="74">
        <f t="shared" si="335"/>
        <v>0</v>
      </c>
      <c r="BQ75" s="74">
        <f t="shared" si="337"/>
        <v>8848.5400000000009</v>
      </c>
      <c r="BR75" s="74">
        <v>0</v>
      </c>
      <c r="BS75" s="74">
        <v>0</v>
      </c>
      <c r="BT75" s="74">
        <v>0</v>
      </c>
      <c r="BU75" s="74">
        <f t="shared" si="338"/>
        <v>0</v>
      </c>
      <c r="BV75" s="74">
        <v>0</v>
      </c>
      <c r="BW75" s="74">
        <v>25143</v>
      </c>
      <c r="BX75" s="74">
        <f t="shared" si="336"/>
        <v>25143</v>
      </c>
      <c r="BY75" s="74">
        <f t="shared" si="339"/>
        <v>41361.172864083332</v>
      </c>
    </row>
    <row r="76" spans="1:77" ht="12.75" customHeight="1" x14ac:dyDescent="0.15">
      <c r="A76" s="6" t="s">
        <v>111</v>
      </c>
      <c r="B76" s="7" t="s">
        <v>112</v>
      </c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0</v>
      </c>
      <c r="R76" s="74">
        <v>0</v>
      </c>
      <c r="S76" s="74">
        <v>0</v>
      </c>
      <c r="T76" s="74">
        <v>0</v>
      </c>
      <c r="U76" s="74">
        <v>0</v>
      </c>
      <c r="V76" s="74">
        <v>0</v>
      </c>
      <c r="W76" s="74">
        <v>0</v>
      </c>
      <c r="X76" s="74">
        <v>0</v>
      </c>
      <c r="Y76" s="74">
        <v>0</v>
      </c>
      <c r="Z76" s="74">
        <v>0</v>
      </c>
      <c r="AA76" s="74">
        <v>0</v>
      </c>
      <c r="AB76" s="74">
        <v>0</v>
      </c>
      <c r="AC76" s="74">
        <v>0</v>
      </c>
      <c r="AD76" s="74">
        <v>0</v>
      </c>
      <c r="AE76" s="74">
        <v>0</v>
      </c>
      <c r="AF76" s="74">
        <v>0</v>
      </c>
      <c r="AG76" s="74">
        <v>0</v>
      </c>
      <c r="AH76" s="74">
        <v>0</v>
      </c>
      <c r="AI76" s="74">
        <v>0</v>
      </c>
      <c r="AJ76" s="74">
        <v>7.8507690555604491E-3</v>
      </c>
      <c r="AK76" s="74">
        <v>307.40123340800443</v>
      </c>
      <c r="AL76" s="74">
        <v>17.708291733887908</v>
      </c>
      <c r="AM76" s="74">
        <v>4.5419297609706195</v>
      </c>
      <c r="AN76" s="74">
        <v>2.4628971375035009</v>
      </c>
      <c r="AO76" s="74">
        <v>2.6305584798477756E-2</v>
      </c>
      <c r="AP76" s="74">
        <v>0</v>
      </c>
      <c r="AQ76" s="74">
        <v>11.901019770252205</v>
      </c>
      <c r="AR76" s="74">
        <v>0</v>
      </c>
      <c r="AS76" s="74">
        <v>0</v>
      </c>
      <c r="AT76" s="74">
        <v>6.9489481887269541E-2</v>
      </c>
      <c r="AU76" s="74">
        <v>0.5</v>
      </c>
      <c r="AV76" s="74">
        <v>11</v>
      </c>
      <c r="AW76" s="74">
        <v>5</v>
      </c>
      <c r="AX76" s="74">
        <v>12</v>
      </c>
      <c r="AY76" s="74">
        <v>0</v>
      </c>
      <c r="AZ76" s="74">
        <v>155</v>
      </c>
      <c r="BA76" s="74">
        <v>0</v>
      </c>
      <c r="BB76" s="74">
        <v>5</v>
      </c>
      <c r="BC76" s="74">
        <v>30</v>
      </c>
      <c r="BD76" s="74">
        <v>0</v>
      </c>
      <c r="BE76" s="74">
        <v>0</v>
      </c>
      <c r="BF76" s="74">
        <v>1</v>
      </c>
      <c r="BG76" s="74">
        <v>0</v>
      </c>
      <c r="BH76" s="74">
        <v>0</v>
      </c>
      <c r="BI76" s="74">
        <v>0</v>
      </c>
      <c r="BJ76" s="74">
        <v>0</v>
      </c>
      <c r="BK76" s="74">
        <f t="shared" si="334"/>
        <v>563.61901764635991</v>
      </c>
      <c r="BL76" s="74">
        <v>1183.7339999999999</v>
      </c>
      <c r="BM76" s="74">
        <v>0</v>
      </c>
      <c r="BN76" s="74">
        <v>0</v>
      </c>
      <c r="BO76" s="74">
        <v>0</v>
      </c>
      <c r="BP76" s="74">
        <f t="shared" si="335"/>
        <v>0</v>
      </c>
      <c r="BQ76" s="74">
        <f t="shared" si="337"/>
        <v>1183.7339999999999</v>
      </c>
      <c r="BR76" s="74">
        <v>0</v>
      </c>
      <c r="BS76" s="74">
        <v>0</v>
      </c>
      <c r="BT76" s="74">
        <v>0</v>
      </c>
      <c r="BU76" s="74">
        <f t="shared" si="338"/>
        <v>0</v>
      </c>
      <c r="BV76" s="74">
        <v>0</v>
      </c>
      <c r="BW76" s="74">
        <v>0</v>
      </c>
      <c r="BX76" s="74">
        <f t="shared" si="336"/>
        <v>0</v>
      </c>
      <c r="BY76" s="74">
        <f t="shared" si="339"/>
        <v>1747.3530176463598</v>
      </c>
    </row>
    <row r="77" spans="1:77" ht="12.75" customHeight="1" x14ac:dyDescent="0.15">
      <c r="A77" s="6" t="s">
        <v>113</v>
      </c>
      <c r="B77" s="7" t="s">
        <v>114</v>
      </c>
      <c r="C77" s="74">
        <v>0</v>
      </c>
      <c r="D77" s="74">
        <v>0</v>
      </c>
      <c r="E77" s="74">
        <v>1.2982456140350997</v>
      </c>
      <c r="F77" s="74">
        <v>8.4985835694049605E-2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4">
        <v>0</v>
      </c>
      <c r="Y77" s="74">
        <v>0</v>
      </c>
      <c r="Z77" s="74">
        <v>0</v>
      </c>
      <c r="AA77" s="74">
        <v>0</v>
      </c>
      <c r="AB77" s="74">
        <v>0</v>
      </c>
      <c r="AC77" s="74">
        <v>1.3085221263558964</v>
      </c>
      <c r="AD77" s="74">
        <v>0</v>
      </c>
      <c r="AE77" s="74">
        <v>0</v>
      </c>
      <c r="AF77" s="74">
        <v>0</v>
      </c>
      <c r="AG77" s="74">
        <v>0</v>
      </c>
      <c r="AH77" s="74">
        <v>0</v>
      </c>
      <c r="AI77" s="74">
        <v>0</v>
      </c>
      <c r="AJ77" s="74">
        <v>0</v>
      </c>
      <c r="AK77" s="74">
        <v>0</v>
      </c>
      <c r="AL77" s="74">
        <v>0</v>
      </c>
      <c r="AM77" s="74">
        <v>0</v>
      </c>
      <c r="AN77" s="74">
        <v>0</v>
      </c>
      <c r="AO77" s="74">
        <v>0</v>
      </c>
      <c r="AP77" s="74">
        <v>1.4054614616029539</v>
      </c>
      <c r="AQ77" s="74">
        <v>1.143561669577501</v>
      </c>
      <c r="AR77" s="74">
        <v>1.8439728507570123</v>
      </c>
      <c r="AS77" s="74">
        <v>0</v>
      </c>
      <c r="AT77" s="74">
        <v>1.9159242863204322</v>
      </c>
      <c r="AU77" s="74">
        <v>2</v>
      </c>
      <c r="AV77" s="74">
        <v>0</v>
      </c>
      <c r="AW77" s="74">
        <v>0</v>
      </c>
      <c r="AX77" s="74">
        <v>0</v>
      </c>
      <c r="AY77" s="74">
        <v>0</v>
      </c>
      <c r="AZ77" s="74">
        <v>1</v>
      </c>
      <c r="BA77" s="74">
        <v>2</v>
      </c>
      <c r="BB77" s="74">
        <v>2.34</v>
      </c>
      <c r="BC77" s="74">
        <v>1</v>
      </c>
      <c r="BD77" s="74">
        <v>0</v>
      </c>
      <c r="BE77" s="74">
        <v>0.5</v>
      </c>
      <c r="BF77" s="74">
        <v>0</v>
      </c>
      <c r="BG77" s="74">
        <v>0</v>
      </c>
      <c r="BH77" s="74">
        <v>0</v>
      </c>
      <c r="BI77" s="74">
        <v>0</v>
      </c>
      <c r="BJ77" s="74">
        <v>0</v>
      </c>
      <c r="BK77" s="74">
        <f t="shared" si="334"/>
        <v>17.840673844342945</v>
      </c>
      <c r="BL77" s="74">
        <v>0</v>
      </c>
      <c r="BM77" s="74">
        <v>0</v>
      </c>
      <c r="BN77" s="74">
        <v>0</v>
      </c>
      <c r="BO77" s="74">
        <v>0</v>
      </c>
      <c r="BP77" s="74">
        <f t="shared" si="335"/>
        <v>0</v>
      </c>
      <c r="BQ77" s="74">
        <f t="shared" si="337"/>
        <v>0</v>
      </c>
      <c r="BR77" s="74">
        <v>0</v>
      </c>
      <c r="BS77" s="74">
        <v>0</v>
      </c>
      <c r="BT77" s="74">
        <v>0</v>
      </c>
      <c r="BU77" s="74">
        <f t="shared" si="338"/>
        <v>0</v>
      </c>
      <c r="BV77" s="74">
        <v>0</v>
      </c>
      <c r="BW77" s="74">
        <v>0</v>
      </c>
      <c r="BX77" s="74">
        <f t="shared" si="336"/>
        <v>0</v>
      </c>
      <c r="BY77" s="74">
        <f t="shared" si="339"/>
        <v>17.840673844342945</v>
      </c>
    </row>
    <row r="78" spans="1:77" ht="12.75" customHeight="1" x14ac:dyDescent="0.15">
      <c r="A78" s="4" t="s">
        <v>115</v>
      </c>
      <c r="B78" s="5" t="s">
        <v>116</v>
      </c>
      <c r="C78" s="73">
        <f t="shared" ref="C78" si="340">C79+C80+C81</f>
        <v>49.937124352001689</v>
      </c>
      <c r="D78" s="73">
        <f t="shared" ref="D78" si="341">D79+D80+D81</f>
        <v>24.968562176000844</v>
      </c>
      <c r="E78" s="73">
        <f t="shared" ref="E78" si="342">E79+E80+E81</f>
        <v>16.851674641148325</v>
      </c>
      <c r="F78" s="73">
        <f t="shared" ref="F78" si="343">F79+F80+F81</f>
        <v>88.013753541076497</v>
      </c>
      <c r="G78" s="73">
        <f t="shared" ref="G78" si="344">G79+G80+G81</f>
        <v>187.52476525005883</v>
      </c>
      <c r="H78" s="73">
        <f t="shared" ref="H78" si="345">H79+H80+H81</f>
        <v>98.47354529885304</v>
      </c>
      <c r="I78" s="73">
        <f t="shared" ref="I78" si="346">I79+I80+I81</f>
        <v>44.393811405220625</v>
      </c>
      <c r="J78" s="73">
        <f t="shared" ref="J78" si="347">J79+J80+J81</f>
        <v>59.101700322029473</v>
      </c>
      <c r="K78" s="73">
        <f t="shared" ref="K78" si="348">K79+K80+K81</f>
        <v>81.611046657720934</v>
      </c>
      <c r="L78" s="73">
        <f t="shared" ref="L78" si="349">L79+L80+L81</f>
        <v>24.214806221029427</v>
      </c>
      <c r="M78" s="73">
        <f t="shared" ref="M78" si="350">M79+M80+M81</f>
        <v>94.437744262014803</v>
      </c>
      <c r="N78" s="73">
        <f t="shared" ref="N78" si="351">N79+N80+N81</f>
        <v>7.2644418663088306</v>
      </c>
      <c r="O78" s="73">
        <f t="shared" ref="O78" si="352">O79+O80+O81</f>
        <v>35.021966428397043</v>
      </c>
      <c r="P78" s="73">
        <f t="shared" ref="P78" si="353">P79+P80+P81</f>
        <v>14.035801036838244</v>
      </c>
      <c r="Q78" s="73">
        <f t="shared" ref="Q78" si="354">Q79+Q80+Q81</f>
        <v>91.165170575749997</v>
      </c>
      <c r="R78" s="73">
        <f t="shared" ref="R78" si="355">R79+R80+R81</f>
        <v>78.429612442058897</v>
      </c>
      <c r="S78" s="73">
        <f t="shared" ref="S78" si="356">S79+S80+S81</f>
        <v>59.236772649426548</v>
      </c>
      <c r="T78" s="73">
        <f t="shared" ref="T78" si="357">T79+T80+T81</f>
        <v>163.85352209563251</v>
      </c>
      <c r="U78" s="73">
        <f t="shared" ref="U78" si="358">U79+U80+U81</f>
        <v>30.672087879970611</v>
      </c>
      <c r="V78" s="73">
        <f t="shared" ref="V78" si="359">V79+V80+V81</f>
        <v>61.344175759941237</v>
      </c>
      <c r="W78" s="73">
        <f t="shared" ref="W78" si="360">W79+W80+W81</f>
        <v>6.4572816589411826</v>
      </c>
      <c r="X78" s="73">
        <f t="shared" ref="X78" si="361">X79+X80+X81</f>
        <v>13.07160207367648</v>
      </c>
      <c r="Y78" s="73">
        <f t="shared" ref="Y78" si="362">Y79+Y80+Y81</f>
        <v>9.4572816589411861</v>
      </c>
      <c r="Z78" s="73">
        <f t="shared" ref="Z78" si="363">Z79+Z80+Z81</f>
        <v>4.8429612442058856</v>
      </c>
      <c r="AA78" s="73">
        <f t="shared" ref="AA78" si="364">AA79+AA80+AA81</f>
        <v>123.4955117272501</v>
      </c>
      <c r="AB78" s="73">
        <f t="shared" ref="AB78" si="365">AB79+AB80+AB81</f>
        <v>94.437744262014775</v>
      </c>
      <c r="AC78" s="73">
        <f t="shared" ref="AC78" si="366">AC79+AC80+AC81</f>
        <v>4.2454408684669094</v>
      </c>
      <c r="AD78" s="73">
        <f t="shared" ref="AD78:AE78" si="367">AD79+AD80+AD81</f>
        <v>7.867</v>
      </c>
      <c r="AE78" s="73">
        <f t="shared" si="367"/>
        <v>1640.5508149999996</v>
      </c>
      <c r="AF78" s="73">
        <f t="shared" ref="AF78" si="368">AF79+AF80+AF81</f>
        <v>1299.7832415131654</v>
      </c>
      <c r="AG78" s="73">
        <f t="shared" ref="AG78" si="369">AG79+AG80+AG81</f>
        <v>1520.7648949675099</v>
      </c>
      <c r="AH78" s="73">
        <f t="shared" ref="AH78" si="370">AH79+AH80+AH81</f>
        <v>5042.921061039051</v>
      </c>
      <c r="AI78" s="73">
        <f t="shared" ref="AI78" si="371">AI79+AI80+AI81</f>
        <v>1645.3059495175278</v>
      </c>
      <c r="AJ78" s="73">
        <f t="shared" ref="AJ78" si="372">AJ79+AJ80+AJ81</f>
        <v>368.36825384065696</v>
      </c>
      <c r="AK78" s="73">
        <f t="shared" ref="AK78" si="373">AK79+AK80+AK81</f>
        <v>685.48935392771352</v>
      </c>
      <c r="AL78" s="73">
        <f t="shared" ref="AL78" si="374">AL79+AL80+AL81</f>
        <v>22.579758571998099</v>
      </c>
      <c r="AM78" s="73">
        <f t="shared" ref="AM78" si="375">AM79+AM80+AM81</f>
        <v>824.2033446539906</v>
      </c>
      <c r="AN78" s="73">
        <f t="shared" ref="AN78" si="376">AN79+AN80+AN81</f>
        <v>410.31754469516449</v>
      </c>
      <c r="AO78" s="73">
        <f t="shared" ref="AO78" si="377">AO79+AO80+AO81</f>
        <v>500.36418127149818</v>
      </c>
      <c r="AP78" s="73">
        <f t="shared" ref="AP78:AR78" si="378">AP79+AP80+AP81</f>
        <v>2553.6623136092221</v>
      </c>
      <c r="AQ78" s="73">
        <f t="shared" si="378"/>
        <v>2080.6377886548621</v>
      </c>
      <c r="AR78" s="73">
        <f t="shared" si="378"/>
        <v>16.520837818818961</v>
      </c>
      <c r="AS78" s="73">
        <f t="shared" ref="AS78" si="379">AS79+AS80+AS81</f>
        <v>1757.0140710474511</v>
      </c>
      <c r="AT78" s="73">
        <f t="shared" ref="AT78" si="380">AT79+AT80+AT81</f>
        <v>15</v>
      </c>
      <c r="AU78" s="73">
        <f t="shared" ref="AU78" si="381">AU79+AU80+AU81</f>
        <v>15</v>
      </c>
      <c r="AV78" s="73">
        <f t="shared" ref="AV78" si="382">AV79+AV80+AV81</f>
        <v>137</v>
      </c>
      <c r="AW78" s="73">
        <f t="shared" ref="AW78" si="383">AW79+AW80+AW81</f>
        <v>29</v>
      </c>
      <c r="AX78" s="73">
        <f t="shared" ref="AX78" si="384">AX79+AX80+AX81</f>
        <v>97</v>
      </c>
      <c r="AY78" s="73">
        <f t="shared" ref="AY78" si="385">AY79+AY80+AY81</f>
        <v>2.5</v>
      </c>
      <c r="AZ78" s="73">
        <f t="shared" ref="AZ78" si="386">AZ79+AZ80+AZ81</f>
        <v>347</v>
      </c>
      <c r="BA78" s="73">
        <f t="shared" ref="BA78" si="387">BA79+BA80+BA81</f>
        <v>6</v>
      </c>
      <c r="BB78" s="73">
        <f t="shared" ref="BB78" si="388">BB79+BB80+BB81</f>
        <v>30</v>
      </c>
      <c r="BC78" s="73">
        <f t="shared" ref="BC78" si="389">BC79+BC80+BC81</f>
        <v>152</v>
      </c>
      <c r="BD78" s="73">
        <f t="shared" ref="BD78" si="390">BD79+BD80+BD81</f>
        <v>52</v>
      </c>
      <c r="BE78" s="73">
        <f t="shared" ref="BE78" si="391">BE79+BE80+BE81</f>
        <v>0</v>
      </c>
      <c r="BF78" s="73">
        <f t="shared" ref="BF78" si="392">BF79+BF80+BF81</f>
        <v>15</v>
      </c>
      <c r="BG78" s="73">
        <f t="shared" ref="BG78" si="393">BG79+BG80+BG81</f>
        <v>485</v>
      </c>
      <c r="BH78" s="73">
        <f t="shared" ref="BH78" si="394">BH79+BH80+BH81</f>
        <v>1438.6</v>
      </c>
      <c r="BI78" s="73">
        <f t="shared" ref="BI78" si="395">BI79+BI80+BI81</f>
        <v>1138</v>
      </c>
      <c r="BJ78" s="73">
        <f t="shared" ref="BJ78" si="396">BJ79+BJ80+BJ81</f>
        <v>2968</v>
      </c>
      <c r="BK78" s="73">
        <f t="shared" ref="BK78" si="397">BK79+BK80+BK81</f>
        <v>28870.010318483604</v>
      </c>
      <c r="BL78" s="73">
        <f t="shared" ref="BL78" si="398">BL79+BL80+BL81</f>
        <v>105562.81725831538</v>
      </c>
      <c r="BM78" s="73">
        <f t="shared" ref="BM78" si="399">BM79+BM80+BM81</f>
        <v>0</v>
      </c>
      <c r="BN78" s="73">
        <f t="shared" ref="BN78" si="400">BN79+BN80+BN81</f>
        <v>0</v>
      </c>
      <c r="BO78" s="73">
        <f t="shared" ref="BO78" si="401">BO79+BO80+BO81</f>
        <v>0</v>
      </c>
      <c r="BP78" s="73">
        <f t="shared" ref="BP78" si="402">BP79+BP80+BP81</f>
        <v>0</v>
      </c>
      <c r="BQ78" s="73">
        <f t="shared" ref="BQ78" si="403">BQ79+BQ80+BQ81</f>
        <v>105562.81725831538</v>
      </c>
      <c r="BR78" s="73">
        <f t="shared" ref="BR78" si="404">BR79+BR80+BR81</f>
        <v>42223.114985422617</v>
      </c>
      <c r="BS78" s="73">
        <f t="shared" ref="BS78" si="405">BS79+BS80+BS81</f>
        <v>0</v>
      </c>
      <c r="BT78" s="73">
        <f t="shared" ref="BT78" si="406">BT79+BT80+BT81</f>
        <v>0</v>
      </c>
      <c r="BU78" s="73">
        <f t="shared" ref="BU78" si="407">BU79+BU80+BU81</f>
        <v>42223.114985422617</v>
      </c>
      <c r="BV78" s="73">
        <f t="shared" ref="BV78" si="408">BV79+BV80+BV81</f>
        <v>0</v>
      </c>
      <c r="BW78" s="73">
        <f t="shared" ref="BW78" si="409">BW79+BW80+BW81</f>
        <v>87.2</v>
      </c>
      <c r="BX78" s="73">
        <f t="shared" ref="BX78" si="410">BX79+BX80+BX81</f>
        <v>87.2</v>
      </c>
      <c r="BY78" s="73">
        <f t="shared" ref="BY78" si="411">BY79+BY80+BY81</f>
        <v>176743.14256222159</v>
      </c>
    </row>
    <row r="79" spans="1:77" ht="12.75" customHeight="1" x14ac:dyDescent="0.15">
      <c r="A79" s="6" t="s">
        <v>117</v>
      </c>
      <c r="B79" s="7" t="s">
        <v>118</v>
      </c>
      <c r="C79" s="74">
        <v>0</v>
      </c>
      <c r="D79" s="74">
        <v>0</v>
      </c>
      <c r="E79" s="74">
        <v>16.851674641148325</v>
      </c>
      <c r="F79" s="74">
        <v>0</v>
      </c>
      <c r="G79" s="74">
        <v>92.016263639911841</v>
      </c>
      <c r="H79" s="74">
        <v>49.23677264942652</v>
      </c>
      <c r="I79" s="74">
        <v>15.336043939985307</v>
      </c>
      <c r="J79" s="74">
        <v>26.636286843132378</v>
      </c>
      <c r="K79" s="74">
        <v>2.4214806221029432</v>
      </c>
      <c r="L79" s="74">
        <v>4.0358010368382384</v>
      </c>
      <c r="M79" s="74">
        <v>8.8787622810441249</v>
      </c>
      <c r="N79" s="74">
        <v>3.2286408294705913</v>
      </c>
      <c r="O79" s="74">
        <v>2.4214806221029432</v>
      </c>
      <c r="P79" s="74">
        <v>2.4214806221029432</v>
      </c>
      <c r="Q79" s="74">
        <v>15.336043939985307</v>
      </c>
      <c r="R79" s="74">
        <v>16.950364354720602</v>
      </c>
      <c r="S79" s="74">
        <v>19.371844976823546</v>
      </c>
      <c r="T79" s="74">
        <v>46.008131819955928</v>
      </c>
      <c r="U79" s="74">
        <v>17.75752456208825</v>
      </c>
      <c r="V79" s="74">
        <v>8.8787622810441249</v>
      </c>
      <c r="W79" s="74">
        <v>0.80716020736764771</v>
      </c>
      <c r="X79" s="74">
        <v>3.2286408294705908</v>
      </c>
      <c r="Y79" s="74">
        <v>1.6143204147352956</v>
      </c>
      <c r="Z79" s="74">
        <v>0</v>
      </c>
      <c r="AA79" s="74">
        <v>3.2286408294705908</v>
      </c>
      <c r="AB79" s="74">
        <v>0.80716020736764771</v>
      </c>
      <c r="AC79" s="74">
        <v>0</v>
      </c>
      <c r="AD79" s="74">
        <v>0</v>
      </c>
      <c r="AE79" s="74">
        <v>0</v>
      </c>
      <c r="AF79" s="74">
        <v>306.55739616295369</v>
      </c>
      <c r="AG79" s="74">
        <v>99.685628920126391</v>
      </c>
      <c r="AH79" s="74">
        <v>686.61276303665204</v>
      </c>
      <c r="AI79" s="74">
        <v>1532.2596735209122</v>
      </c>
      <c r="AJ79" s="74">
        <v>170.3229934716619</v>
      </c>
      <c r="AK79" s="74">
        <v>146.74743667002508</v>
      </c>
      <c r="AL79" s="74">
        <v>11.739692525703957</v>
      </c>
      <c r="AM79" s="74">
        <v>656.90078663776058</v>
      </c>
      <c r="AN79" s="74">
        <v>356.20961841739148</v>
      </c>
      <c r="AO79" s="74">
        <v>260.14988691188569</v>
      </c>
      <c r="AP79" s="74">
        <v>0</v>
      </c>
      <c r="AQ79" s="74">
        <v>595.32857063882807</v>
      </c>
      <c r="AR79" s="74">
        <v>9.2912779264129881</v>
      </c>
      <c r="AS79" s="74">
        <v>1316.9835154778989</v>
      </c>
      <c r="AT79" s="74">
        <v>0</v>
      </c>
      <c r="AU79" s="74">
        <v>0</v>
      </c>
      <c r="AV79" s="74">
        <v>0</v>
      </c>
      <c r="AW79" s="74">
        <v>0</v>
      </c>
      <c r="AX79" s="74">
        <v>0</v>
      </c>
      <c r="AY79" s="74">
        <v>0</v>
      </c>
      <c r="AZ79" s="74">
        <v>0</v>
      </c>
      <c r="BA79" s="74">
        <v>0</v>
      </c>
      <c r="BB79" s="74">
        <v>0</v>
      </c>
      <c r="BC79" s="74">
        <v>0</v>
      </c>
      <c r="BD79" s="74">
        <v>0</v>
      </c>
      <c r="BE79" s="74">
        <v>0</v>
      </c>
      <c r="BF79" s="74">
        <v>0</v>
      </c>
      <c r="BG79" s="74">
        <v>18</v>
      </c>
      <c r="BH79" s="74">
        <v>193.6</v>
      </c>
      <c r="BI79" s="74">
        <v>546</v>
      </c>
      <c r="BJ79" s="74">
        <v>898</v>
      </c>
      <c r="BK79" s="74">
        <f>SUM(C79:BJ79)</f>
        <v>8161.8625224685093</v>
      </c>
      <c r="BL79" s="74">
        <v>65783.807529686295</v>
      </c>
      <c r="BM79" s="74">
        <v>0</v>
      </c>
      <c r="BN79" s="74">
        <v>0</v>
      </c>
      <c r="BO79" s="74">
        <v>0</v>
      </c>
      <c r="BP79" s="74">
        <f t="shared" si="335"/>
        <v>0</v>
      </c>
      <c r="BQ79" s="74">
        <f t="shared" si="337"/>
        <v>65783.807529686295</v>
      </c>
      <c r="BR79" s="74">
        <v>0</v>
      </c>
      <c r="BS79" s="74">
        <v>0</v>
      </c>
      <c r="BT79" s="74">
        <v>0</v>
      </c>
      <c r="BU79" s="74">
        <f t="shared" si="338"/>
        <v>0</v>
      </c>
      <c r="BV79" s="74">
        <v>0</v>
      </c>
      <c r="BW79" s="74">
        <v>87.2</v>
      </c>
      <c r="BX79" s="74">
        <f>BV79+BW79</f>
        <v>87.2</v>
      </c>
      <c r="BY79" s="74">
        <f t="shared" si="339"/>
        <v>74032.870052154802</v>
      </c>
    </row>
    <row r="80" spans="1:77" ht="12.75" customHeight="1" x14ac:dyDescent="0.15">
      <c r="A80" s="6" t="s">
        <v>119</v>
      </c>
      <c r="B80" s="7" t="s">
        <v>120</v>
      </c>
      <c r="C80" s="74">
        <v>49.937124352001689</v>
      </c>
      <c r="D80" s="74">
        <v>24.968562176000844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0</v>
      </c>
      <c r="V80" s="74">
        <v>0</v>
      </c>
      <c r="W80" s="74">
        <v>0</v>
      </c>
      <c r="X80" s="74">
        <v>0</v>
      </c>
      <c r="Y80" s="74">
        <v>0</v>
      </c>
      <c r="Z80" s="74">
        <v>0</v>
      </c>
      <c r="AA80" s="74">
        <v>0</v>
      </c>
      <c r="AB80" s="74">
        <v>0</v>
      </c>
      <c r="AC80" s="74">
        <v>0</v>
      </c>
      <c r="AD80" s="74">
        <v>0</v>
      </c>
      <c r="AE80" s="74">
        <v>0</v>
      </c>
      <c r="AF80" s="74">
        <v>0</v>
      </c>
      <c r="AG80" s="74">
        <v>0</v>
      </c>
      <c r="AH80" s="74">
        <v>0</v>
      </c>
      <c r="AI80" s="74">
        <v>0</v>
      </c>
      <c r="AJ80" s="74">
        <v>0</v>
      </c>
      <c r="AK80" s="74">
        <v>0</v>
      </c>
      <c r="AL80" s="74">
        <v>0</v>
      </c>
      <c r="AM80" s="74">
        <v>0</v>
      </c>
      <c r="AN80" s="74">
        <v>0</v>
      </c>
      <c r="AO80" s="74">
        <v>0</v>
      </c>
      <c r="AP80" s="74">
        <v>2553.6623136092221</v>
      </c>
      <c r="AQ80" s="74">
        <v>1291.609218016034</v>
      </c>
      <c r="AR80" s="74">
        <v>7.2295598924059732</v>
      </c>
      <c r="AS80" s="74">
        <v>0</v>
      </c>
      <c r="AT80" s="74">
        <v>15</v>
      </c>
      <c r="AU80" s="74">
        <v>15</v>
      </c>
      <c r="AV80" s="74">
        <v>137</v>
      </c>
      <c r="AW80" s="74">
        <v>29</v>
      </c>
      <c r="AX80" s="74">
        <v>97</v>
      </c>
      <c r="AY80" s="74">
        <v>2.5</v>
      </c>
      <c r="AZ80" s="74">
        <v>347</v>
      </c>
      <c r="BA80" s="74">
        <v>6</v>
      </c>
      <c r="BB80" s="74">
        <v>30</v>
      </c>
      <c r="BC80" s="74">
        <v>65</v>
      </c>
      <c r="BD80" s="74">
        <v>27</v>
      </c>
      <c r="BE80" s="74">
        <v>0</v>
      </c>
      <c r="BF80" s="74">
        <v>15</v>
      </c>
      <c r="BG80" s="74">
        <v>462</v>
      </c>
      <c r="BH80" s="74">
        <v>0</v>
      </c>
      <c r="BI80" s="74">
        <v>0</v>
      </c>
      <c r="BJ80" s="74">
        <v>0</v>
      </c>
      <c r="BK80" s="74">
        <f>SUM(C80:BJ80)</f>
        <v>5174.9067780456644</v>
      </c>
      <c r="BL80" s="74">
        <v>35444.282728629099</v>
      </c>
      <c r="BM80" s="74">
        <v>0</v>
      </c>
      <c r="BN80" s="74">
        <v>0</v>
      </c>
      <c r="BO80" s="74">
        <v>0</v>
      </c>
      <c r="BP80" s="74">
        <f t="shared" si="335"/>
        <v>0</v>
      </c>
      <c r="BQ80" s="74">
        <f t="shared" si="337"/>
        <v>35444.282728629099</v>
      </c>
      <c r="BR80" s="74">
        <v>42223.114985422617</v>
      </c>
      <c r="BS80" s="74">
        <v>0</v>
      </c>
      <c r="BT80" s="74">
        <v>0</v>
      </c>
      <c r="BU80" s="74">
        <f t="shared" si="338"/>
        <v>42223.114985422617</v>
      </c>
      <c r="BV80" s="74">
        <v>0</v>
      </c>
      <c r="BW80" s="74">
        <v>0</v>
      </c>
      <c r="BX80" s="74">
        <f t="shared" ref="BX80:BX81" si="412">BV80+BW80</f>
        <v>0</v>
      </c>
      <c r="BY80" s="74">
        <f t="shared" si="339"/>
        <v>82842.304492097377</v>
      </c>
    </row>
    <row r="81" spans="1:77" ht="12.75" customHeight="1" x14ac:dyDescent="0.15">
      <c r="A81" s="6" t="s">
        <v>121</v>
      </c>
      <c r="B81" s="7" t="s">
        <v>122</v>
      </c>
      <c r="C81" s="74">
        <v>0</v>
      </c>
      <c r="D81" s="74">
        <v>0</v>
      </c>
      <c r="E81" s="74">
        <v>0</v>
      </c>
      <c r="F81" s="74">
        <v>88.013753541076497</v>
      </c>
      <c r="G81" s="74">
        <v>95.508501610146993</v>
      </c>
      <c r="H81" s="74">
        <v>49.23677264942652</v>
      </c>
      <c r="I81" s="74">
        <v>29.057767465235315</v>
      </c>
      <c r="J81" s="74">
        <v>32.465413478897098</v>
      </c>
      <c r="K81" s="74">
        <v>79.189566035617986</v>
      </c>
      <c r="L81" s="74">
        <v>20.17900518419119</v>
      </c>
      <c r="M81" s="74">
        <v>85.558981980970671</v>
      </c>
      <c r="N81" s="74">
        <v>4.0358010368382393</v>
      </c>
      <c r="O81" s="74">
        <v>32.600485806294103</v>
      </c>
      <c r="P81" s="74">
        <v>11.6143204147353</v>
      </c>
      <c r="Q81" s="74">
        <v>75.829126635764695</v>
      </c>
      <c r="R81" s="74">
        <v>61.479248087338298</v>
      </c>
      <c r="S81" s="74">
        <v>39.864927672603002</v>
      </c>
      <c r="T81" s="74">
        <v>117.84539027567658</v>
      </c>
      <c r="U81" s="74">
        <v>12.914563317882363</v>
      </c>
      <c r="V81" s="74">
        <v>52.465413478897112</v>
      </c>
      <c r="W81" s="74">
        <v>5.6501214515735345</v>
      </c>
      <c r="X81" s="74">
        <v>9.84296124420589</v>
      </c>
      <c r="Y81" s="74">
        <v>7.84296124420589</v>
      </c>
      <c r="Z81" s="74">
        <v>4.8429612442058856</v>
      </c>
      <c r="AA81" s="74">
        <v>120.26687089777951</v>
      </c>
      <c r="AB81" s="74">
        <v>93.63058405464713</v>
      </c>
      <c r="AC81" s="74">
        <v>4.2454408684669094</v>
      </c>
      <c r="AD81" s="74">
        <v>7.867</v>
      </c>
      <c r="AE81" s="74">
        <v>1640.5508149999996</v>
      </c>
      <c r="AF81" s="74">
        <v>993.22584535021178</v>
      </c>
      <c r="AG81" s="74">
        <v>1421.0792660473835</v>
      </c>
      <c r="AH81" s="74">
        <v>4356.3082980023992</v>
      </c>
      <c r="AI81" s="74">
        <v>113.04627599661565</v>
      </c>
      <c r="AJ81" s="74">
        <v>198.04526036899503</v>
      </c>
      <c r="AK81" s="74">
        <v>538.74191725768844</v>
      </c>
      <c r="AL81" s="74">
        <v>10.840066046294142</v>
      </c>
      <c r="AM81" s="74">
        <v>167.30255801623002</v>
      </c>
      <c r="AN81" s="74">
        <v>54.107926277773004</v>
      </c>
      <c r="AO81" s="74">
        <v>240.21429435961247</v>
      </c>
      <c r="AP81" s="74">
        <v>0</v>
      </c>
      <c r="AQ81" s="74">
        <v>193.7</v>
      </c>
      <c r="AR81" s="74">
        <v>0</v>
      </c>
      <c r="AS81" s="74">
        <v>440.03055556955223</v>
      </c>
      <c r="AT81" s="74">
        <v>0</v>
      </c>
      <c r="AU81" s="74">
        <v>0</v>
      </c>
      <c r="AV81" s="74">
        <v>0</v>
      </c>
      <c r="AW81" s="74">
        <v>0</v>
      </c>
      <c r="AX81" s="74">
        <v>0</v>
      </c>
      <c r="AY81" s="74">
        <v>0</v>
      </c>
      <c r="AZ81" s="74">
        <v>0</v>
      </c>
      <c r="BA81" s="74">
        <v>0</v>
      </c>
      <c r="BB81" s="74">
        <v>0</v>
      </c>
      <c r="BC81" s="74">
        <v>87</v>
      </c>
      <c r="BD81" s="74">
        <v>25</v>
      </c>
      <c r="BE81" s="74">
        <v>0</v>
      </c>
      <c r="BF81" s="74">
        <v>0</v>
      </c>
      <c r="BG81" s="74">
        <v>5</v>
      </c>
      <c r="BH81" s="74">
        <v>1245</v>
      </c>
      <c r="BI81" s="74">
        <v>592</v>
      </c>
      <c r="BJ81" s="74">
        <v>2070</v>
      </c>
      <c r="BK81" s="74">
        <f>SUM(C81:BJ81)</f>
        <v>15533.241017969433</v>
      </c>
      <c r="BL81" s="74">
        <v>4334.7269999999844</v>
      </c>
      <c r="BM81" s="74">
        <v>0</v>
      </c>
      <c r="BN81" s="74">
        <v>0</v>
      </c>
      <c r="BO81" s="74">
        <v>0</v>
      </c>
      <c r="BP81" s="74">
        <f t="shared" si="335"/>
        <v>0</v>
      </c>
      <c r="BQ81" s="74">
        <f t="shared" si="337"/>
        <v>4334.7269999999844</v>
      </c>
      <c r="BR81" s="74">
        <v>0</v>
      </c>
      <c r="BS81" s="74">
        <v>0</v>
      </c>
      <c r="BT81" s="74">
        <v>0</v>
      </c>
      <c r="BU81" s="74">
        <f t="shared" si="338"/>
        <v>0</v>
      </c>
      <c r="BV81" s="74">
        <v>0</v>
      </c>
      <c r="BW81" s="74">
        <v>0</v>
      </c>
      <c r="BX81" s="74">
        <f t="shared" si="412"/>
        <v>0</v>
      </c>
      <c r="BY81" s="74">
        <f t="shared" si="339"/>
        <v>19867.968017969419</v>
      </c>
    </row>
    <row r="82" spans="1:77" ht="12.75" customHeight="1" x14ac:dyDescent="0.15">
      <c r="A82" s="4" t="s">
        <v>123</v>
      </c>
      <c r="B82" s="5" t="s">
        <v>124</v>
      </c>
      <c r="C82" s="73">
        <f t="shared" ref="C82" si="413">C83+C84+C85+C86+C87+C88+C89+C90+C91</f>
        <v>34109.566599177095</v>
      </c>
      <c r="D82" s="73">
        <f t="shared" ref="D82" si="414">D83+D84+D85+D86+D87+D88+D89+D90+D91</f>
        <v>617.86048856565503</v>
      </c>
      <c r="E82" s="73">
        <f t="shared" ref="E82" si="415">E83+E84+E85+E86+E87+E88+E89+E90+E91</f>
        <v>8.939393939393895</v>
      </c>
      <c r="F82" s="73">
        <f t="shared" ref="F82" si="416">F83+F84+F85+F86+F87+F88+F89+F90+F91</f>
        <v>400.69688385269126</v>
      </c>
      <c r="G82" s="73">
        <f t="shared" ref="G82" si="417">G83+G84+G85+G86+G87+G88+G89+G90+G91</f>
        <v>356.83630858501579</v>
      </c>
      <c r="H82" s="73">
        <f t="shared" ref="H82" si="418">H83+H84+H85+H86+H87+H88+H89+H90+H91</f>
        <v>1419.9705361868669</v>
      </c>
      <c r="I82" s="73">
        <f t="shared" ref="I82" si="419">I83+I84+I85+I86+I87+I88+I89+I90+I91</f>
        <v>71.837258455720644</v>
      </c>
      <c r="J82" s="73">
        <f t="shared" ref="J82" si="420">J83+J84+J85+J86+J87+J88+J89+J90+J91</f>
        <v>267.4841061502795</v>
      </c>
      <c r="K82" s="73">
        <f t="shared" ref="K82" si="421">K83+K84+K85+K86+K87+K88+K89+K90+K91</f>
        <v>83.944661566235368</v>
      </c>
      <c r="L82" s="73">
        <f t="shared" ref="L82" si="422">L83+L84+L85+L86+L87+L88+L89+L90+L91</f>
        <v>37.93652974627944</v>
      </c>
      <c r="M82" s="73">
        <f t="shared" ref="M82" si="423">M83+M84+M85+M86+M87+M88+M89+M90+M91</f>
        <v>285.55898198097066</v>
      </c>
      <c r="N82" s="73">
        <f t="shared" ref="N82" si="424">N83+N84+N85+N86+N87+N88+N89+N90+N91</f>
        <v>11.300242903147069</v>
      </c>
      <c r="O82" s="73">
        <f t="shared" ref="O82" si="425">O83+O84+O85+O86+O87+O88+O89+O90+O91</f>
        <v>55.043932856794129</v>
      </c>
      <c r="P82" s="73">
        <f t="shared" ref="P82" si="426">P83+P84+P85+P86+P87+P88+P89+P90+P91</f>
        <v>56.501214515735342</v>
      </c>
      <c r="Q82" s="73">
        <f t="shared" ref="Q82" si="427">Q83+Q84+Q85+Q86+Q87+Q88+Q89+Q90+Q91</f>
        <v>641.06580464991248</v>
      </c>
      <c r="R82" s="73">
        <f t="shared" ref="R82" si="428">R83+R84+R85+R86+R87+R88+R89+R90+R91</f>
        <v>353.16432585020618</v>
      </c>
      <c r="S82" s="73">
        <f t="shared" ref="S82" si="429">S83+S84+S85+S86+S87+S88+S89+S90+S91</f>
        <v>78.294540114661828</v>
      </c>
      <c r="T82" s="73">
        <f t="shared" ref="T82" si="430">T83+T84+T85+T86+T87+T88+T89+T90+T91</f>
        <v>507.70377043425043</v>
      </c>
      <c r="U82" s="73">
        <f t="shared" ref="U82" si="431">U83+U84+U85+U86+U87+U88+U89+U90+U91</f>
        <v>161.4810414735295</v>
      </c>
      <c r="V82" s="73">
        <f t="shared" ref="V82" si="432">V83+V84+V85+V86+V87+V88+V89+V90+V91</f>
        <v>150.93895877775014</v>
      </c>
      <c r="W82" s="73">
        <f t="shared" ref="W82" si="433">W83+W84+W85+W86+W87+W88+W89+W90+W91</f>
        <v>77.487379907294169</v>
      </c>
      <c r="X82" s="73">
        <f t="shared" ref="X82" si="434">X83+X84+X85+X86+X87+X88+X89+X90+X91</f>
        <v>38.864927672603017</v>
      </c>
      <c r="Y82" s="73">
        <f t="shared" ref="Y82" si="435">Y83+Y84+Y85+Y86+Y87+Y88+Y89+Y90+Y91</f>
        <v>42.936529746279447</v>
      </c>
      <c r="Z82" s="73">
        <f t="shared" ref="Z82" si="436">Z83+Z84+Z85+Z86+Z87+Z88+Z89+Z90+Z91</f>
        <v>3.2286408294705908</v>
      </c>
      <c r="AA82" s="73">
        <f t="shared" ref="AA82" si="437">AA83+AA84+AA85+AA86+AA87+AA88+AA89+AA90+AA91</f>
        <v>222.84788437667618</v>
      </c>
      <c r="AB82" s="73">
        <f t="shared" ref="AB82" si="438">AB83+AB84+AB85+AB86+AB87+AB88+AB89+AB90+AB91</f>
        <v>311.29206843132334</v>
      </c>
      <c r="AC82" s="73">
        <f t="shared" ref="AC82" si="439">AC83+AC84+AC85+AC86+AC87+AC88+AC89+AC90+AC91</f>
        <v>4504.4747716032598</v>
      </c>
      <c r="AD82" s="73">
        <f t="shared" ref="AD82:AE82" si="440">AD83+AD84+AD85+AD86+AD87+AD88+AD89+AD90+AD91</f>
        <v>30.467013589306998</v>
      </c>
      <c r="AE82" s="73">
        <f t="shared" si="440"/>
        <v>2060.5160735999998</v>
      </c>
      <c r="AF82" s="73">
        <f t="shared" ref="AF82" si="441">AF83+AF84+AF85+AF86+AF87+AF88+AF89+AF90+AF91</f>
        <v>666.86623192135983</v>
      </c>
      <c r="AG82" s="73">
        <f t="shared" ref="AG82" si="442">AG83+AG84+AG85+AG86+AG87+AG88+AG89+AG90+AG91</f>
        <v>402.16470376139915</v>
      </c>
      <c r="AH82" s="73">
        <f t="shared" ref="AH82" si="443">AH83+AH84+AH85+AH86+AH87+AH88+AH89+AH90+AH91</f>
        <v>4765.6152276812236</v>
      </c>
      <c r="AI82" s="73">
        <f t="shared" ref="AI82" si="444">AI83+AI84+AI85+AI86+AI87+AI88+AI89+AI90+AI91</f>
        <v>1211.78151767388</v>
      </c>
      <c r="AJ82" s="73">
        <f t="shared" ref="AJ82" si="445">AJ83+AJ84+AJ85+AJ86+AJ87+AJ88+AJ89+AJ90+AJ91</f>
        <v>649.33681652913151</v>
      </c>
      <c r="AK82" s="73">
        <f t="shared" ref="AK82" si="446">AK83+AK84+AK85+AK86+AK87+AK88+AK89+AK90+AK91</f>
        <v>655.57561599857604</v>
      </c>
      <c r="AL82" s="73">
        <f t="shared" ref="AL82" si="447">AL83+AL84+AL85+AL86+AL87+AL88+AL89+AL90+AL91</f>
        <v>38.996704514727888</v>
      </c>
      <c r="AM82" s="73">
        <f t="shared" ref="AM82" si="448">AM83+AM84+AM85+AM86+AM87+AM88+AM89+AM90+AM91</f>
        <v>523.31516690867988</v>
      </c>
      <c r="AN82" s="73">
        <f t="shared" ref="AN82" si="449">AN83+AN84+AN85+AN86+AN87+AN88+AN89+AN90+AN91</f>
        <v>202.09378884190687</v>
      </c>
      <c r="AO82" s="73">
        <f t="shared" ref="AO82" si="450">AO83+AO84+AO85+AO86+AO87+AO88+AO89+AO90+AO91</f>
        <v>594.54096448908217</v>
      </c>
      <c r="AP82" s="73">
        <f t="shared" ref="AP82:AR82" si="451">AP83+AP84+AP85+AP86+AP87+AP88+AP89+AP90+AP91</f>
        <v>3454.6290791874567</v>
      </c>
      <c r="AQ82" s="73">
        <f t="shared" si="451"/>
        <v>4495.3166597750933</v>
      </c>
      <c r="AR82" s="73">
        <f t="shared" si="451"/>
        <v>48.957904107082896</v>
      </c>
      <c r="AS82" s="73">
        <f t="shared" ref="AS82" si="452">AS83+AS84+AS85+AS86+AS87+AS88+AS89+AS90+AS91</f>
        <v>3032.2001708112957</v>
      </c>
      <c r="AT82" s="73">
        <f t="shared" ref="AT82" si="453">AT83+AT84+AT85+AT86+AT87+AT88+AT89+AT90+AT91</f>
        <v>56.18</v>
      </c>
      <c r="AU82" s="73">
        <f t="shared" ref="AU82" si="454">AU83+AU84+AU85+AU86+AU87+AU88+AU89+AU90+AU91</f>
        <v>32.9</v>
      </c>
      <c r="AV82" s="73">
        <f t="shared" ref="AV82" si="455">AV83+AV84+AV85+AV86+AV87+AV88+AV89+AV90+AV91</f>
        <v>357</v>
      </c>
      <c r="AW82" s="73">
        <f t="shared" ref="AW82" si="456">AW83+AW84+AW85+AW86+AW87+AW88+AW89+AW90+AW91</f>
        <v>61</v>
      </c>
      <c r="AX82" s="73">
        <f t="shared" ref="AX82" si="457">AX83+AX84+AX85+AX86+AX87+AX88+AX89+AX90+AX91</f>
        <v>1673.6359500000001</v>
      </c>
      <c r="AY82" s="73">
        <f t="shared" ref="AY82" si="458">AY83+AY84+AY85+AY86+AY87+AY88+AY89+AY90+AY91</f>
        <v>17</v>
      </c>
      <c r="AZ82" s="73">
        <f t="shared" ref="AZ82" si="459">AZ83+AZ84+AZ85+AZ86+AZ87+AZ88+AZ89+AZ90+AZ91</f>
        <v>1700</v>
      </c>
      <c r="BA82" s="73">
        <f t="shared" ref="BA82" si="460">BA83+BA84+BA85+BA86+BA87+BA88+BA89+BA90+BA91</f>
        <v>13.02</v>
      </c>
      <c r="BB82" s="73">
        <f t="shared" ref="BB82" si="461">BB83+BB84+BB85+BB86+BB87+BB88+BB89+BB90+BB91</f>
        <v>2838</v>
      </c>
      <c r="BC82" s="73">
        <f t="shared" ref="BC82" si="462">BC83+BC84+BC85+BC86+BC87+BC88+BC89+BC90+BC91</f>
        <v>507.38</v>
      </c>
      <c r="BD82" s="73">
        <f t="shared" ref="BD82" si="463">BD83+BD84+BD85+BD86+BD87+BD88+BD89+BD90+BD91</f>
        <v>122</v>
      </c>
      <c r="BE82" s="73">
        <f t="shared" ref="BE82" si="464">BE83+BE84+BE85+BE86+BE87+BE88+BE89+BE90+BE91</f>
        <v>0.5</v>
      </c>
      <c r="BF82" s="73">
        <f t="shared" ref="BF82" si="465">BF83+BF84+BF85+BF86+BF87+BF88+BF89+BF90+BF91</f>
        <v>44.415131000000002</v>
      </c>
      <c r="BG82" s="73">
        <f t="shared" ref="BG82" si="466">BG83+BG84+BG85+BG86+BG87+BG88+BG89+BG90+BG91</f>
        <v>600</v>
      </c>
      <c r="BH82" s="73">
        <f t="shared" ref="BH82" si="467">BH83+BH84+BH85+BH86+BH87+BH88+BH89+BH90+BH91</f>
        <v>2997.84</v>
      </c>
      <c r="BI82" s="73">
        <f t="shared" ref="BI82" si="468">BI83+BI84+BI85+BI86+BI87+BI88+BI89+BI90+BI91</f>
        <v>853</v>
      </c>
      <c r="BJ82" s="73">
        <f t="shared" ref="BJ82" si="469">BJ83+BJ84+BJ85+BJ86+BJ87+BJ88+BJ89+BJ90+BJ91</f>
        <v>4656</v>
      </c>
      <c r="BK82" s="73">
        <f t="shared" ref="BK82" si="470">BK83+BK84+BK85+BK86+BK87+BK88+BK89+BK90+BK91</f>
        <v>84239.502502739313</v>
      </c>
      <c r="BL82" s="73">
        <f t="shared" ref="BL82" si="471">BL83+BL84+BL85+BL86+BL87+BL88+BL89+BL90+BL91</f>
        <v>49009.468400000005</v>
      </c>
      <c r="BM82" s="73">
        <f t="shared" ref="BM82" si="472">BM83+BM84+BM85+BM86+BM87+BM88+BM89+BM90+BM91</f>
        <v>20.615875629124471</v>
      </c>
      <c r="BN82" s="73">
        <f t="shared" ref="BN82" si="473">BN83+BN84+BN85+BN86+BN87+BN88+BN89+BN90+BN91</f>
        <v>0</v>
      </c>
      <c r="BO82" s="73">
        <f t="shared" ref="BO82" si="474">BO83+BO84+BO85+BO86+BO87+BO88+BO89+BO90+BO91</f>
        <v>0</v>
      </c>
      <c r="BP82" s="73">
        <f t="shared" ref="BP82" si="475">BP83+BP84+BP85+BP86+BP87+BP88+BP89+BP90+BP91</f>
        <v>0</v>
      </c>
      <c r="BQ82" s="73">
        <f t="shared" ref="BQ82" si="476">BQ83+BQ84+BQ85+BQ86+BQ87+BQ88+BQ89+BQ90+BQ91</f>
        <v>49030.084275629124</v>
      </c>
      <c r="BR82" s="73">
        <f t="shared" ref="BR82" si="477">BR83+BR84+BR85+BR86+BR87+BR88+BR89+BR90+BR91</f>
        <v>1024.17</v>
      </c>
      <c r="BS82" s="73">
        <f t="shared" ref="BS82" si="478">BS83+BS84+BS85+BS86+BS87+BS88+BS89+BS90+BS91</f>
        <v>0</v>
      </c>
      <c r="BT82" s="73">
        <f t="shared" ref="BT82" si="479">BT83+BT84+BT85+BT86+BT87+BT88+BT89+BT90+BT91</f>
        <v>0</v>
      </c>
      <c r="BU82" s="73">
        <f t="shared" ref="BU82" si="480">BU83+BU84+BU85+BU86+BU87+BU88+BU89+BU90+BU91</f>
        <v>1024.17</v>
      </c>
      <c r="BV82" s="73">
        <f t="shared" ref="BV82" si="481">BV83+BV84+BV85+BV86+BV87+BV88+BV89+BV90+BV91</f>
        <v>0</v>
      </c>
      <c r="BW82" s="73">
        <f t="shared" ref="BW82" si="482">BW83+BW84+BW85+BW86+BW87+BW88+BW89+BW90+BW91</f>
        <v>3678.9</v>
      </c>
      <c r="BX82" s="73">
        <f t="shared" ref="BX82" si="483">BX83+BX84+BX85+BX86+BX87+BX88+BX89+BX90+BX91</f>
        <v>3678.9</v>
      </c>
      <c r="BY82" s="73">
        <f t="shared" ref="BY82" si="484">BY83+BY84+BY85+BY86+BY87+BY88+BY89+BY90+BY91</f>
        <v>137972.65677836843</v>
      </c>
    </row>
    <row r="83" spans="1:77" ht="12.75" customHeight="1" x14ac:dyDescent="0.15">
      <c r="A83" s="6" t="s">
        <v>125</v>
      </c>
      <c r="B83" s="7" t="s">
        <v>126</v>
      </c>
      <c r="C83" s="74">
        <v>0</v>
      </c>
      <c r="D83" s="74">
        <v>0</v>
      </c>
      <c r="E83" s="74">
        <v>0</v>
      </c>
      <c r="F83" s="74">
        <v>0</v>
      </c>
      <c r="G83" s="74">
        <v>0</v>
      </c>
      <c r="H83" s="74">
        <v>0</v>
      </c>
      <c r="I83" s="74">
        <v>0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74">
        <v>0</v>
      </c>
      <c r="T83" s="74">
        <v>0</v>
      </c>
      <c r="U83" s="74">
        <v>0</v>
      </c>
      <c r="V83" s="74">
        <v>0</v>
      </c>
      <c r="W83" s="74">
        <v>0</v>
      </c>
      <c r="X83" s="74">
        <v>0</v>
      </c>
      <c r="Y83" s="74">
        <v>0</v>
      </c>
      <c r="Z83" s="74">
        <v>0</v>
      </c>
      <c r="AA83" s="74">
        <v>0</v>
      </c>
      <c r="AB83" s="74">
        <v>0</v>
      </c>
      <c r="AC83" s="74">
        <v>0</v>
      </c>
      <c r="AD83" s="74">
        <v>0</v>
      </c>
      <c r="AE83" s="74">
        <v>0</v>
      </c>
      <c r="AF83" s="74">
        <v>0</v>
      </c>
      <c r="AG83" s="74">
        <v>0</v>
      </c>
      <c r="AH83" s="74">
        <v>0</v>
      </c>
      <c r="AI83" s="74">
        <v>0</v>
      </c>
      <c r="AJ83" s="74">
        <v>0</v>
      </c>
      <c r="AK83" s="74">
        <v>0</v>
      </c>
      <c r="AL83" s="74">
        <v>0</v>
      </c>
      <c r="AM83" s="74">
        <v>0</v>
      </c>
      <c r="AN83" s="74">
        <v>0</v>
      </c>
      <c r="AO83" s="74">
        <v>0</v>
      </c>
      <c r="AP83" s="74">
        <v>0</v>
      </c>
      <c r="AQ83" s="74">
        <v>0</v>
      </c>
      <c r="AR83" s="74">
        <v>0</v>
      </c>
      <c r="AS83" s="74">
        <v>0</v>
      </c>
      <c r="AT83" s="74">
        <v>0</v>
      </c>
      <c r="AU83" s="74">
        <v>0</v>
      </c>
      <c r="AV83" s="74">
        <v>0</v>
      </c>
      <c r="AW83" s="74">
        <v>0</v>
      </c>
      <c r="AX83" s="74">
        <v>0</v>
      </c>
      <c r="AY83" s="74">
        <v>0</v>
      </c>
      <c r="AZ83" s="74">
        <v>0</v>
      </c>
      <c r="BA83" s="74">
        <v>0</v>
      </c>
      <c r="BB83" s="74">
        <v>0</v>
      </c>
      <c r="BC83" s="74">
        <v>0</v>
      </c>
      <c r="BD83" s="74">
        <v>0</v>
      </c>
      <c r="BE83" s="74">
        <v>0</v>
      </c>
      <c r="BF83" s="74">
        <v>0</v>
      </c>
      <c r="BG83" s="74">
        <v>0</v>
      </c>
      <c r="BH83" s="74">
        <v>0</v>
      </c>
      <c r="BI83" s="74">
        <v>0</v>
      </c>
      <c r="BJ83" s="74">
        <v>0</v>
      </c>
      <c r="BK83" s="74">
        <f t="shared" ref="BK83:BK91" si="485">SUM(C83:BJ83)</f>
        <v>0</v>
      </c>
      <c r="BL83" s="74">
        <v>0</v>
      </c>
      <c r="BM83" s="74">
        <v>0</v>
      </c>
      <c r="BN83" s="74">
        <v>0</v>
      </c>
      <c r="BO83" s="74">
        <v>0</v>
      </c>
      <c r="BP83" s="74">
        <f t="shared" si="335"/>
        <v>0</v>
      </c>
      <c r="BQ83" s="74">
        <v>0</v>
      </c>
      <c r="BR83" s="74">
        <v>1024.17</v>
      </c>
      <c r="BS83" s="74">
        <v>0</v>
      </c>
      <c r="BT83" s="74">
        <v>0</v>
      </c>
      <c r="BU83" s="74">
        <f t="shared" si="338"/>
        <v>1024.17</v>
      </c>
      <c r="BV83" s="74">
        <v>0</v>
      </c>
      <c r="BW83" s="74">
        <v>0</v>
      </c>
      <c r="BX83" s="74">
        <f>BV83+BW83</f>
        <v>0</v>
      </c>
      <c r="BY83" s="74">
        <f t="shared" si="339"/>
        <v>1024.17</v>
      </c>
    </row>
    <row r="84" spans="1:77" ht="12.75" customHeight="1" x14ac:dyDescent="0.15">
      <c r="A84" s="6" t="s">
        <v>127</v>
      </c>
      <c r="B84" s="7" t="s">
        <v>128</v>
      </c>
      <c r="C84" s="74">
        <v>0</v>
      </c>
      <c r="D84" s="74">
        <v>0</v>
      </c>
      <c r="E84" s="74">
        <v>8.939393939393895</v>
      </c>
      <c r="F84" s="74">
        <v>49.832861189801697</v>
      </c>
      <c r="G84" s="74">
        <v>28.250607257867674</v>
      </c>
      <c r="H84" s="74">
        <v>11.300242903147069</v>
      </c>
      <c r="I84" s="74">
        <v>0.80716020736764771</v>
      </c>
      <c r="J84" s="74">
        <v>4.0358010368382384</v>
      </c>
      <c r="K84" s="74">
        <v>1.6143204147352954</v>
      </c>
      <c r="L84" s="74">
        <v>0.80716020736764771</v>
      </c>
      <c r="M84" s="74">
        <v>4.0358010368382384</v>
      </c>
      <c r="N84" s="74">
        <v>0.80716020736764782</v>
      </c>
      <c r="O84" s="74">
        <v>1.6143204147352956</v>
      </c>
      <c r="P84" s="74">
        <v>0</v>
      </c>
      <c r="Q84" s="74">
        <v>2.4214806221029437</v>
      </c>
      <c r="R84" s="74">
        <v>4.8429612442058865</v>
      </c>
      <c r="S84" s="74">
        <v>3.2286408294705908</v>
      </c>
      <c r="T84" s="74">
        <v>13.721723525250011</v>
      </c>
      <c r="U84" s="74">
        <v>2.4214806221029432</v>
      </c>
      <c r="V84" s="74">
        <v>2.4214806221029432</v>
      </c>
      <c r="W84" s="74">
        <v>0.80716020736764771</v>
      </c>
      <c r="X84" s="74">
        <v>1.6143204147352954</v>
      </c>
      <c r="Y84" s="74">
        <v>5.807160207367648</v>
      </c>
      <c r="Z84" s="74">
        <v>0</v>
      </c>
      <c r="AA84" s="74">
        <v>3.2286408294705908</v>
      </c>
      <c r="AB84" s="74">
        <v>0.80716020736764771</v>
      </c>
      <c r="AC84" s="74">
        <v>59.698778599999997</v>
      </c>
      <c r="AD84" s="74">
        <v>0.5</v>
      </c>
      <c r="AE84" s="74">
        <v>75</v>
      </c>
      <c r="AF84" s="74">
        <v>0</v>
      </c>
      <c r="AG84" s="74">
        <v>0</v>
      </c>
      <c r="AH84" s="74">
        <v>0</v>
      </c>
      <c r="AI84" s="74">
        <v>0</v>
      </c>
      <c r="AJ84" s="74">
        <v>184.09023589439403</v>
      </c>
      <c r="AK84" s="74">
        <v>178.60778919497989</v>
      </c>
      <c r="AL84" s="74">
        <v>38.995517431846906</v>
      </c>
      <c r="AM84" s="74">
        <v>146.11307263208982</v>
      </c>
      <c r="AN84" s="74">
        <v>63.746693919559902</v>
      </c>
      <c r="AO84" s="74">
        <v>302.12778314834009</v>
      </c>
      <c r="AP84" s="74">
        <v>129.82128174997302</v>
      </c>
      <c r="AQ84" s="74">
        <v>240.788874440912</v>
      </c>
      <c r="AR84" s="74">
        <v>7.0313911510999958</v>
      </c>
      <c r="AS84" s="74">
        <v>0</v>
      </c>
      <c r="AT84" s="74">
        <v>10</v>
      </c>
      <c r="AU84" s="74">
        <v>10</v>
      </c>
      <c r="AV84" s="74">
        <v>59</v>
      </c>
      <c r="AW84" s="74">
        <v>12</v>
      </c>
      <c r="AX84" s="74">
        <v>80</v>
      </c>
      <c r="AY84" s="74">
        <v>3</v>
      </c>
      <c r="AZ84" s="74">
        <v>200</v>
      </c>
      <c r="BA84" s="74">
        <v>3</v>
      </c>
      <c r="BB84" s="74">
        <v>13</v>
      </c>
      <c r="BC84" s="74">
        <v>37.379999999999995</v>
      </c>
      <c r="BD84" s="74">
        <v>75</v>
      </c>
      <c r="BE84" s="74">
        <v>0.5</v>
      </c>
      <c r="BF84" s="74">
        <v>5</v>
      </c>
      <c r="BG84" s="74">
        <v>0</v>
      </c>
      <c r="BH84" s="74">
        <v>26.9</v>
      </c>
      <c r="BI84" s="74">
        <v>113</v>
      </c>
      <c r="BJ84" s="74">
        <v>0</v>
      </c>
      <c r="BK84" s="74">
        <f t="shared" si="485"/>
        <v>2227.6684563101999</v>
      </c>
      <c r="BL84" s="74">
        <v>598.80240000000049</v>
      </c>
      <c r="BM84" s="74">
        <v>0</v>
      </c>
      <c r="BN84" s="74">
        <v>0</v>
      </c>
      <c r="BO84" s="74">
        <v>0</v>
      </c>
      <c r="BP84" s="74">
        <f t="shared" si="335"/>
        <v>0</v>
      </c>
      <c r="BQ84" s="74">
        <f t="shared" si="337"/>
        <v>598.80240000000049</v>
      </c>
      <c r="BR84" s="74">
        <v>0</v>
      </c>
      <c r="BS84" s="74">
        <v>0</v>
      </c>
      <c r="BT84" s="74">
        <v>0</v>
      </c>
      <c r="BU84" s="74">
        <f t="shared" si="338"/>
        <v>0</v>
      </c>
      <c r="BV84" s="74">
        <v>0</v>
      </c>
      <c r="BW84" s="74">
        <v>0</v>
      </c>
      <c r="BX84" s="74">
        <f t="shared" ref="BX84:BX91" si="486">BV84+BW84</f>
        <v>0</v>
      </c>
      <c r="BY84" s="74">
        <f t="shared" si="339"/>
        <v>2826.4708563102004</v>
      </c>
    </row>
    <row r="85" spans="1:77" ht="12.75" customHeight="1" x14ac:dyDescent="0.15">
      <c r="A85" s="6" t="s">
        <v>129</v>
      </c>
      <c r="B85" s="7" t="s">
        <v>130</v>
      </c>
      <c r="C85" s="74">
        <v>0</v>
      </c>
      <c r="D85" s="74">
        <v>0</v>
      </c>
      <c r="E85" s="74">
        <v>0</v>
      </c>
      <c r="F85" s="74">
        <v>198.31444759206798</v>
      </c>
      <c r="G85" s="74">
        <v>179.62889460355905</v>
      </c>
      <c r="H85" s="74">
        <v>931.63861072943996</v>
      </c>
      <c r="I85" s="74">
        <v>42.779490990485328</v>
      </c>
      <c r="J85" s="74">
        <v>218.24733350085299</v>
      </c>
      <c r="K85" s="74">
        <v>14.528883732617659</v>
      </c>
      <c r="L85" s="74">
        <v>22.600485806294135</v>
      </c>
      <c r="M85" s="74">
        <v>238.74368995364711</v>
      </c>
      <c r="N85" s="74">
        <v>4.8429612442058865</v>
      </c>
      <c r="O85" s="74">
        <v>32.443447050499998</v>
      </c>
      <c r="P85" s="74">
        <v>54.079733893632401</v>
      </c>
      <c r="Q85" s="74">
        <v>586.80547075627999</v>
      </c>
      <c r="R85" s="74">
        <v>267.17002863869141</v>
      </c>
      <c r="S85" s="74">
        <v>50.851093064161809</v>
      </c>
      <c r="T85" s="74">
        <v>368.06505455964742</v>
      </c>
      <c r="U85" s="74">
        <v>139.68771587460301</v>
      </c>
      <c r="V85" s="74">
        <v>118.65255048304422</v>
      </c>
      <c r="W85" s="74">
        <v>68.608617626250052</v>
      </c>
      <c r="X85" s="74">
        <v>8.0716020736764769</v>
      </c>
      <c r="Y85" s="74">
        <v>32.286408294705915</v>
      </c>
      <c r="Z85" s="74">
        <v>1.6143204147352954</v>
      </c>
      <c r="AA85" s="74">
        <v>28.250607257867667</v>
      </c>
      <c r="AB85" s="74">
        <v>37.129369538911796</v>
      </c>
      <c r="AC85" s="74">
        <v>2109.6855002844591</v>
      </c>
      <c r="AD85" s="74">
        <v>3.62</v>
      </c>
      <c r="AE85" s="74">
        <v>1764.494029</v>
      </c>
      <c r="AF85" s="74">
        <v>199.23208715743255</v>
      </c>
      <c r="AG85" s="74">
        <v>45.057409020365881</v>
      </c>
      <c r="AH85" s="74">
        <v>229.15493955067961</v>
      </c>
      <c r="AI85" s="74">
        <v>0</v>
      </c>
      <c r="AJ85" s="74">
        <v>0</v>
      </c>
      <c r="AK85" s="74">
        <v>0</v>
      </c>
      <c r="AL85" s="74">
        <v>0</v>
      </c>
      <c r="AM85" s="74">
        <v>0</v>
      </c>
      <c r="AN85" s="74">
        <v>0</v>
      </c>
      <c r="AO85" s="74">
        <v>0</v>
      </c>
      <c r="AP85" s="74">
        <v>887.55958460343004</v>
      </c>
      <c r="AQ85" s="74">
        <v>501.700699368752</v>
      </c>
      <c r="AR85" s="74">
        <v>10</v>
      </c>
      <c r="AS85" s="74">
        <v>0</v>
      </c>
      <c r="AT85" s="74">
        <v>0</v>
      </c>
      <c r="AU85" s="74">
        <v>0</v>
      </c>
      <c r="AV85" s="74">
        <v>0</v>
      </c>
      <c r="AW85" s="74">
        <v>0</v>
      </c>
      <c r="AX85" s="74">
        <v>0</v>
      </c>
      <c r="AY85" s="74">
        <v>12</v>
      </c>
      <c r="AZ85" s="74">
        <v>1500</v>
      </c>
      <c r="BA85" s="74">
        <v>0</v>
      </c>
      <c r="BB85" s="74">
        <v>10</v>
      </c>
      <c r="BC85" s="74">
        <v>0</v>
      </c>
      <c r="BD85" s="74">
        <v>0</v>
      </c>
      <c r="BE85" s="74">
        <v>0</v>
      </c>
      <c r="BF85" s="74">
        <v>0</v>
      </c>
      <c r="BG85" s="74">
        <v>203</v>
      </c>
      <c r="BH85" s="74">
        <v>312.39999999999998</v>
      </c>
      <c r="BI85" s="74">
        <v>561</v>
      </c>
      <c r="BJ85" s="74">
        <v>0</v>
      </c>
      <c r="BK85" s="74">
        <f t="shared" si="485"/>
        <v>11993.945066664997</v>
      </c>
      <c r="BL85" s="74">
        <v>7441.47</v>
      </c>
      <c r="BM85" s="74">
        <v>20.615875629124471</v>
      </c>
      <c r="BN85" s="74">
        <v>0</v>
      </c>
      <c r="BO85" s="74">
        <v>0</v>
      </c>
      <c r="BP85" s="74">
        <f t="shared" si="335"/>
        <v>0</v>
      </c>
      <c r="BQ85" s="74">
        <f t="shared" si="337"/>
        <v>7462.0858756291245</v>
      </c>
      <c r="BR85" s="74">
        <v>0</v>
      </c>
      <c r="BS85" s="74">
        <v>0</v>
      </c>
      <c r="BT85" s="74">
        <v>0</v>
      </c>
      <c r="BU85" s="74">
        <f t="shared" si="338"/>
        <v>0</v>
      </c>
      <c r="BV85" s="74">
        <v>0</v>
      </c>
      <c r="BW85" s="74">
        <v>0</v>
      </c>
      <c r="BX85" s="74">
        <f t="shared" si="486"/>
        <v>0</v>
      </c>
      <c r="BY85" s="74">
        <f t="shared" si="339"/>
        <v>19456.030942294121</v>
      </c>
    </row>
    <row r="86" spans="1:77" ht="12.75" customHeight="1" x14ac:dyDescent="0.15">
      <c r="A86" s="6" t="s">
        <v>131</v>
      </c>
      <c r="B86" s="7" t="s">
        <v>132</v>
      </c>
      <c r="C86" s="74">
        <v>0</v>
      </c>
      <c r="D86" s="74">
        <v>50</v>
      </c>
      <c r="E86" s="74">
        <v>0</v>
      </c>
      <c r="F86" s="74">
        <v>0</v>
      </c>
      <c r="G86" s="74">
        <v>69.41577783361771</v>
      </c>
      <c r="H86" s="74">
        <v>35.5150491241765</v>
      </c>
      <c r="I86" s="74">
        <v>5.6501214515735336</v>
      </c>
      <c r="J86" s="74">
        <v>11.300242903147067</v>
      </c>
      <c r="K86" s="74">
        <v>11.300242903147067</v>
      </c>
      <c r="L86" s="74">
        <v>2.4214806221029428</v>
      </c>
      <c r="M86" s="74">
        <v>12.914563317882363</v>
      </c>
      <c r="N86" s="74">
        <v>2.4214806221029432</v>
      </c>
      <c r="O86" s="74">
        <v>8.0716020736764786</v>
      </c>
      <c r="P86" s="74">
        <v>1.6143204147352956</v>
      </c>
      <c r="Q86" s="74">
        <v>10.493082695779423</v>
      </c>
      <c r="R86" s="74">
        <v>12.914563317882363</v>
      </c>
      <c r="S86" s="74">
        <v>10.493082695779421</v>
      </c>
      <c r="T86" s="74">
        <v>39.550850161014743</v>
      </c>
      <c r="U86" s="74">
        <v>12.107403110514715</v>
      </c>
      <c r="V86" s="74">
        <v>12.914563317882365</v>
      </c>
      <c r="W86" s="74">
        <v>6.4572816589411817</v>
      </c>
      <c r="X86" s="74">
        <v>2.4214806221029432</v>
      </c>
      <c r="Y86" s="74">
        <v>1.6143204147352956</v>
      </c>
      <c r="Z86" s="74">
        <v>0.80716020736764771</v>
      </c>
      <c r="AA86" s="74">
        <v>18.564684769455898</v>
      </c>
      <c r="AB86" s="74">
        <v>12.107403110514715</v>
      </c>
      <c r="AC86" s="74">
        <v>145.5183525819738</v>
      </c>
      <c r="AD86" s="74">
        <v>9.9670135893069993</v>
      </c>
      <c r="AE86" s="74">
        <v>221.02204460000002</v>
      </c>
      <c r="AF86" s="74">
        <v>264.12078320781842</v>
      </c>
      <c r="AG86" s="74">
        <v>226.6506126384833</v>
      </c>
      <c r="AH86" s="74">
        <v>3798.5699540728801</v>
      </c>
      <c r="AI86" s="74">
        <v>0</v>
      </c>
      <c r="AJ86" s="74">
        <v>465.24658063473748</v>
      </c>
      <c r="AK86" s="74">
        <v>476.96782680359621</v>
      </c>
      <c r="AL86" s="74">
        <v>1.1870828809837613E-3</v>
      </c>
      <c r="AM86" s="74">
        <v>377.20209427659006</v>
      </c>
      <c r="AN86" s="74">
        <v>138.34709492234697</v>
      </c>
      <c r="AO86" s="74">
        <v>292.41318134074203</v>
      </c>
      <c r="AP86" s="74">
        <v>710.57018606864528</v>
      </c>
      <c r="AQ86" s="74">
        <v>793.53342748394994</v>
      </c>
      <c r="AR86" s="74">
        <v>12.111452935194961</v>
      </c>
      <c r="AS86" s="74">
        <v>127.85914436354996</v>
      </c>
      <c r="AT86" s="74">
        <v>19.18</v>
      </c>
      <c r="AU86" s="74">
        <v>0</v>
      </c>
      <c r="AV86" s="74">
        <v>165</v>
      </c>
      <c r="AW86" s="74">
        <v>11</v>
      </c>
      <c r="AX86" s="74">
        <v>1480.6359500000001</v>
      </c>
      <c r="AY86" s="74">
        <v>2</v>
      </c>
      <c r="AZ86" s="74">
        <v>0</v>
      </c>
      <c r="BA86" s="74">
        <v>2</v>
      </c>
      <c r="BB86" s="74">
        <v>0</v>
      </c>
      <c r="BC86" s="74">
        <v>50</v>
      </c>
      <c r="BD86" s="74">
        <v>15</v>
      </c>
      <c r="BE86" s="74">
        <v>0</v>
      </c>
      <c r="BF86" s="74">
        <v>7</v>
      </c>
      <c r="BG86" s="74">
        <v>86</v>
      </c>
      <c r="BH86" s="74">
        <v>367.52</v>
      </c>
      <c r="BI86" s="74">
        <v>104</v>
      </c>
      <c r="BJ86" s="74">
        <v>411</v>
      </c>
      <c r="BK86" s="74">
        <f t="shared" si="485"/>
        <v>11131.50764395083</v>
      </c>
      <c r="BL86" s="74">
        <v>21132.317000000003</v>
      </c>
      <c r="BM86" s="74">
        <v>0</v>
      </c>
      <c r="BN86" s="74">
        <v>0</v>
      </c>
      <c r="BO86" s="74">
        <v>0</v>
      </c>
      <c r="BP86" s="74">
        <f t="shared" si="335"/>
        <v>0</v>
      </c>
      <c r="BQ86" s="74">
        <f t="shared" si="337"/>
        <v>21132.317000000003</v>
      </c>
      <c r="BR86" s="74">
        <v>0</v>
      </c>
      <c r="BS86" s="74">
        <v>0</v>
      </c>
      <c r="BT86" s="74">
        <v>0</v>
      </c>
      <c r="BU86" s="74">
        <f t="shared" si="338"/>
        <v>0</v>
      </c>
      <c r="BV86" s="74">
        <v>0</v>
      </c>
      <c r="BW86" s="74">
        <v>3678.9</v>
      </c>
      <c r="BX86" s="74">
        <f t="shared" si="486"/>
        <v>3678.9</v>
      </c>
      <c r="BY86" s="74">
        <f t="shared" si="339"/>
        <v>35942.724643950831</v>
      </c>
    </row>
    <row r="87" spans="1:77" ht="12.75" customHeight="1" x14ac:dyDescent="0.15">
      <c r="A87" s="6" t="s">
        <v>133</v>
      </c>
      <c r="B87" s="7" t="s">
        <v>134</v>
      </c>
      <c r="C87" s="74">
        <v>65.176659783718321</v>
      </c>
      <c r="D87" s="74">
        <v>0</v>
      </c>
      <c r="E87" s="74">
        <v>0</v>
      </c>
      <c r="F87" s="74">
        <v>49.832861189801697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4">
        <v>0</v>
      </c>
      <c r="O87" s="74">
        <v>0</v>
      </c>
      <c r="P87" s="74">
        <v>0</v>
      </c>
      <c r="Q87" s="74">
        <v>0</v>
      </c>
      <c r="R87" s="74">
        <v>0</v>
      </c>
      <c r="S87" s="74">
        <v>0</v>
      </c>
      <c r="T87" s="74">
        <v>0</v>
      </c>
      <c r="U87" s="74">
        <v>0</v>
      </c>
      <c r="V87" s="74">
        <v>0</v>
      </c>
      <c r="W87" s="74">
        <v>0</v>
      </c>
      <c r="X87" s="74">
        <v>0</v>
      </c>
      <c r="Y87" s="74">
        <v>0</v>
      </c>
      <c r="Z87" s="74">
        <v>0</v>
      </c>
      <c r="AA87" s="74">
        <v>0</v>
      </c>
      <c r="AB87" s="74">
        <v>0</v>
      </c>
      <c r="AC87" s="74">
        <v>0</v>
      </c>
      <c r="AD87" s="74">
        <v>8.4969999999999999</v>
      </c>
      <c r="AE87" s="74">
        <v>0</v>
      </c>
      <c r="AF87" s="74">
        <v>0</v>
      </c>
      <c r="AG87" s="74">
        <v>0</v>
      </c>
      <c r="AH87" s="74">
        <v>0</v>
      </c>
      <c r="AI87" s="74">
        <v>0</v>
      </c>
      <c r="AJ87" s="74">
        <v>0</v>
      </c>
      <c r="AK87" s="74">
        <v>0</v>
      </c>
      <c r="AL87" s="74">
        <v>0</v>
      </c>
      <c r="AM87" s="74">
        <v>0</v>
      </c>
      <c r="AN87" s="74">
        <v>0</v>
      </c>
      <c r="AO87" s="74">
        <v>0</v>
      </c>
      <c r="AP87" s="74">
        <v>1259.02914848363</v>
      </c>
      <c r="AQ87" s="74">
        <v>1573.6161954114521</v>
      </c>
      <c r="AR87" s="74">
        <v>6.8368187509699965</v>
      </c>
      <c r="AS87" s="74">
        <v>0</v>
      </c>
      <c r="AT87" s="74">
        <v>10</v>
      </c>
      <c r="AU87" s="74">
        <v>7</v>
      </c>
      <c r="AV87" s="74">
        <v>0</v>
      </c>
      <c r="AW87" s="74">
        <v>3</v>
      </c>
      <c r="AX87" s="74">
        <v>44</v>
      </c>
      <c r="AY87" s="74">
        <v>0</v>
      </c>
      <c r="AZ87" s="74">
        <v>0</v>
      </c>
      <c r="BA87" s="74">
        <v>0</v>
      </c>
      <c r="BB87" s="74">
        <v>2815</v>
      </c>
      <c r="BC87" s="74">
        <v>408</v>
      </c>
      <c r="BD87" s="74">
        <v>0</v>
      </c>
      <c r="BE87" s="74">
        <v>0</v>
      </c>
      <c r="BF87" s="74">
        <v>0</v>
      </c>
      <c r="BG87" s="74">
        <v>0</v>
      </c>
      <c r="BH87" s="74">
        <v>0</v>
      </c>
      <c r="BI87" s="74">
        <v>53</v>
      </c>
      <c r="BJ87" s="74">
        <v>4245</v>
      </c>
      <c r="BK87" s="74">
        <f t="shared" si="485"/>
        <v>10547.988683619573</v>
      </c>
      <c r="BL87" s="74">
        <v>8878.69</v>
      </c>
      <c r="BM87" s="74">
        <v>0</v>
      </c>
      <c r="BN87" s="74">
        <v>0</v>
      </c>
      <c r="BO87" s="74">
        <v>0</v>
      </c>
      <c r="BP87" s="74">
        <f t="shared" si="335"/>
        <v>0</v>
      </c>
      <c r="BQ87" s="74">
        <f t="shared" si="337"/>
        <v>8878.69</v>
      </c>
      <c r="BR87" s="74">
        <v>0</v>
      </c>
      <c r="BS87" s="74">
        <v>0</v>
      </c>
      <c r="BT87" s="74">
        <v>0</v>
      </c>
      <c r="BU87" s="74">
        <f t="shared" si="338"/>
        <v>0</v>
      </c>
      <c r="BV87" s="74">
        <v>0</v>
      </c>
      <c r="BW87" s="74">
        <v>0</v>
      </c>
      <c r="BX87" s="74">
        <f t="shared" si="486"/>
        <v>0</v>
      </c>
      <c r="BY87" s="74">
        <f t="shared" si="339"/>
        <v>19426.678683619575</v>
      </c>
    </row>
    <row r="88" spans="1:77" ht="12.75" customHeight="1" x14ac:dyDescent="0.15">
      <c r="A88" s="6" t="s">
        <v>135</v>
      </c>
      <c r="B88" s="7" t="s">
        <v>136</v>
      </c>
      <c r="C88" s="74">
        <v>33037.018903614298</v>
      </c>
      <c r="D88" s="74">
        <v>437.69050683074715</v>
      </c>
      <c r="E88" s="74">
        <v>0</v>
      </c>
      <c r="F88" s="74">
        <v>25.424929178470254</v>
      </c>
      <c r="G88" s="74">
        <v>15.336043939985307</v>
      </c>
      <c r="H88" s="74">
        <v>8.0716020736764786</v>
      </c>
      <c r="I88" s="74">
        <v>0</v>
      </c>
      <c r="J88" s="74">
        <v>4.8429612442058865</v>
      </c>
      <c r="K88" s="74">
        <v>1.6143204147352954</v>
      </c>
      <c r="L88" s="74">
        <v>0</v>
      </c>
      <c r="M88" s="74">
        <v>0.80716020736764771</v>
      </c>
      <c r="N88" s="74">
        <v>0</v>
      </c>
      <c r="O88" s="74">
        <v>0.80716020736764782</v>
      </c>
      <c r="P88" s="74">
        <v>0</v>
      </c>
      <c r="Q88" s="74">
        <v>0.80716020736764782</v>
      </c>
      <c r="R88" s="74">
        <v>0.80716020736764771</v>
      </c>
      <c r="S88" s="74">
        <v>0.80716020736764771</v>
      </c>
      <c r="T88" s="74">
        <v>5.6501214515735345</v>
      </c>
      <c r="U88" s="74">
        <v>0</v>
      </c>
      <c r="V88" s="74">
        <v>4.8429612442058865</v>
      </c>
      <c r="W88" s="74">
        <v>0</v>
      </c>
      <c r="X88" s="74">
        <v>0</v>
      </c>
      <c r="Y88" s="74">
        <v>0</v>
      </c>
      <c r="Z88" s="74">
        <v>0</v>
      </c>
      <c r="AA88" s="74">
        <v>0.80716020736764771</v>
      </c>
      <c r="AB88" s="74">
        <v>0</v>
      </c>
      <c r="AC88" s="74">
        <v>766.28599506787941</v>
      </c>
      <c r="AD88" s="74">
        <v>0</v>
      </c>
      <c r="AE88" s="74">
        <v>0</v>
      </c>
      <c r="AF88" s="74">
        <v>0</v>
      </c>
      <c r="AG88" s="74">
        <v>0</v>
      </c>
      <c r="AH88" s="74">
        <v>0</v>
      </c>
      <c r="AI88" s="74">
        <v>0</v>
      </c>
      <c r="AJ88" s="74">
        <v>0</v>
      </c>
      <c r="AK88" s="74">
        <v>0</v>
      </c>
      <c r="AL88" s="74">
        <v>0</v>
      </c>
      <c r="AM88" s="74">
        <v>0</v>
      </c>
      <c r="AN88" s="74">
        <v>0</v>
      </c>
      <c r="AO88" s="74">
        <v>0</v>
      </c>
      <c r="AP88" s="74">
        <v>0</v>
      </c>
      <c r="AQ88" s="74">
        <v>0</v>
      </c>
      <c r="AR88" s="74">
        <v>0</v>
      </c>
      <c r="AS88" s="74">
        <v>0</v>
      </c>
      <c r="AT88" s="74">
        <v>0</v>
      </c>
      <c r="AU88" s="74">
        <v>0</v>
      </c>
      <c r="AV88" s="74">
        <v>0</v>
      </c>
      <c r="AW88" s="74">
        <v>0</v>
      </c>
      <c r="AX88" s="74">
        <v>0</v>
      </c>
      <c r="AY88" s="74">
        <v>0</v>
      </c>
      <c r="AZ88" s="74">
        <v>0</v>
      </c>
      <c r="BA88" s="74">
        <v>3</v>
      </c>
      <c r="BB88" s="74">
        <v>0</v>
      </c>
      <c r="BC88" s="74">
        <v>0</v>
      </c>
      <c r="BD88" s="74">
        <v>0</v>
      </c>
      <c r="BE88" s="74">
        <v>0</v>
      </c>
      <c r="BF88" s="74">
        <v>0</v>
      </c>
      <c r="BG88" s="74">
        <v>0</v>
      </c>
      <c r="BH88" s="74">
        <v>0</v>
      </c>
      <c r="BI88" s="74">
        <v>0</v>
      </c>
      <c r="BJ88" s="74">
        <v>0</v>
      </c>
      <c r="BK88" s="74">
        <f t="shared" si="485"/>
        <v>34314.62130630399</v>
      </c>
      <c r="BL88" s="74">
        <v>406.572</v>
      </c>
      <c r="BM88" s="74">
        <v>0</v>
      </c>
      <c r="BN88" s="74">
        <v>0</v>
      </c>
      <c r="BO88" s="74">
        <v>0</v>
      </c>
      <c r="BP88" s="74">
        <f t="shared" si="335"/>
        <v>0</v>
      </c>
      <c r="BQ88" s="74">
        <f t="shared" si="337"/>
        <v>406.572</v>
      </c>
      <c r="BR88" s="74">
        <v>0</v>
      </c>
      <c r="BS88" s="74">
        <v>0</v>
      </c>
      <c r="BT88" s="74">
        <v>0</v>
      </c>
      <c r="BU88" s="74">
        <f t="shared" si="338"/>
        <v>0</v>
      </c>
      <c r="BV88" s="74">
        <v>0</v>
      </c>
      <c r="BW88" s="74">
        <v>0</v>
      </c>
      <c r="BX88" s="74">
        <f t="shared" si="486"/>
        <v>0</v>
      </c>
      <c r="BY88" s="74">
        <f t="shared" si="339"/>
        <v>34721.193306303991</v>
      </c>
    </row>
    <row r="89" spans="1:77" ht="12.75" customHeight="1" x14ac:dyDescent="0.15">
      <c r="A89" s="6" t="s">
        <v>137</v>
      </c>
      <c r="B89" s="7" t="s">
        <v>138</v>
      </c>
      <c r="C89" s="74">
        <v>304.320134210314</v>
      </c>
      <c r="D89" s="74">
        <v>0</v>
      </c>
      <c r="E89" s="74">
        <v>0</v>
      </c>
      <c r="F89" s="74">
        <v>23.390934844192635</v>
      </c>
      <c r="G89" s="74">
        <v>23.039814374236016</v>
      </c>
      <c r="H89" s="74">
        <v>0</v>
      </c>
      <c r="I89" s="74">
        <v>0</v>
      </c>
      <c r="J89" s="74">
        <v>21.793325598926486</v>
      </c>
      <c r="K89" s="74">
        <v>49.236772649426513</v>
      </c>
      <c r="L89" s="74">
        <v>11.300242903147067</v>
      </c>
      <c r="M89" s="74">
        <v>20.179005184191194</v>
      </c>
      <c r="N89" s="74">
        <v>0.80716020736764782</v>
      </c>
      <c r="O89" s="74">
        <v>8.8787622810441249</v>
      </c>
      <c r="P89" s="74">
        <v>0</v>
      </c>
      <c r="Q89" s="74">
        <v>0</v>
      </c>
      <c r="R89" s="74">
        <v>16.143204147352954</v>
      </c>
      <c r="S89" s="74">
        <v>3.2286408294705908</v>
      </c>
      <c r="T89" s="74">
        <v>29.057767465235319</v>
      </c>
      <c r="U89" s="74">
        <v>1.6143204147352954</v>
      </c>
      <c r="V89" s="74">
        <v>6.4572816589411826</v>
      </c>
      <c r="W89" s="74">
        <v>0</v>
      </c>
      <c r="X89" s="74">
        <v>24.143204147353</v>
      </c>
      <c r="Y89" s="74">
        <v>0.80716020736764782</v>
      </c>
      <c r="Z89" s="74">
        <v>0.80716020736764771</v>
      </c>
      <c r="AA89" s="74">
        <v>159.08222799463201</v>
      </c>
      <c r="AB89" s="74">
        <v>257.21233453769099</v>
      </c>
      <c r="AC89" s="74">
        <v>1149.2952049999999</v>
      </c>
      <c r="AD89" s="74">
        <v>0</v>
      </c>
      <c r="AE89" s="74">
        <v>0</v>
      </c>
      <c r="AF89" s="74">
        <v>81.121200309568394</v>
      </c>
      <c r="AG89" s="74">
        <v>58.715520782033018</v>
      </c>
      <c r="AH89" s="74">
        <v>366.62826530723811</v>
      </c>
      <c r="AI89" s="74">
        <v>1211.78151767388</v>
      </c>
      <c r="AJ89" s="74">
        <v>0</v>
      </c>
      <c r="AK89" s="74">
        <v>0</v>
      </c>
      <c r="AL89" s="74">
        <v>0</v>
      </c>
      <c r="AM89" s="74">
        <v>0</v>
      </c>
      <c r="AN89" s="74">
        <v>0</v>
      </c>
      <c r="AO89" s="74">
        <v>0</v>
      </c>
      <c r="AP89" s="74">
        <v>303</v>
      </c>
      <c r="AQ89" s="74">
        <v>391.54340634826303</v>
      </c>
      <c r="AR89" s="74">
        <v>6.2483079537969957</v>
      </c>
      <c r="AS89" s="74">
        <v>2904.3410264477457</v>
      </c>
      <c r="AT89" s="74">
        <v>0</v>
      </c>
      <c r="AU89" s="74">
        <v>0</v>
      </c>
      <c r="AV89" s="74">
        <v>0</v>
      </c>
      <c r="AW89" s="74">
        <v>18</v>
      </c>
      <c r="AX89" s="74">
        <v>0</v>
      </c>
      <c r="AY89" s="74">
        <v>0</v>
      </c>
      <c r="AZ89" s="74">
        <v>0</v>
      </c>
      <c r="BA89" s="74">
        <v>5.0199999999999996</v>
      </c>
      <c r="BB89" s="74">
        <v>0</v>
      </c>
      <c r="BC89" s="74">
        <v>0</v>
      </c>
      <c r="BD89" s="74">
        <v>5</v>
      </c>
      <c r="BE89" s="74">
        <v>0</v>
      </c>
      <c r="BF89" s="74">
        <v>15</v>
      </c>
      <c r="BG89" s="74">
        <v>311</v>
      </c>
      <c r="BH89" s="74">
        <v>1228</v>
      </c>
      <c r="BI89" s="74">
        <v>22</v>
      </c>
      <c r="BJ89" s="74">
        <v>0</v>
      </c>
      <c r="BK89" s="74">
        <f t="shared" si="485"/>
        <v>9038.1939036855165</v>
      </c>
      <c r="BL89" s="74">
        <v>4889.1850000000004</v>
      </c>
      <c r="BM89" s="74">
        <v>0</v>
      </c>
      <c r="BN89" s="74">
        <v>0</v>
      </c>
      <c r="BO89" s="74">
        <v>0</v>
      </c>
      <c r="BP89" s="74">
        <f t="shared" si="335"/>
        <v>0</v>
      </c>
      <c r="BQ89" s="74">
        <f t="shared" si="337"/>
        <v>4889.1850000000004</v>
      </c>
      <c r="BR89" s="74">
        <v>0</v>
      </c>
      <c r="BS89" s="74">
        <v>0</v>
      </c>
      <c r="BT89" s="74">
        <v>0</v>
      </c>
      <c r="BU89" s="74">
        <f t="shared" si="338"/>
        <v>0</v>
      </c>
      <c r="BV89" s="74">
        <v>0</v>
      </c>
      <c r="BW89" s="74">
        <v>0</v>
      </c>
      <c r="BX89" s="74">
        <f t="shared" si="486"/>
        <v>0</v>
      </c>
      <c r="BY89" s="74">
        <f t="shared" si="339"/>
        <v>13927.378903685516</v>
      </c>
    </row>
    <row r="90" spans="1:77" ht="12.75" customHeight="1" x14ac:dyDescent="0.15">
      <c r="A90" s="6" t="s">
        <v>139</v>
      </c>
      <c r="B90" s="7" t="s">
        <v>140</v>
      </c>
      <c r="C90" s="74">
        <v>0</v>
      </c>
      <c r="D90" s="74">
        <v>0</v>
      </c>
      <c r="E90" s="74">
        <v>0</v>
      </c>
      <c r="F90" s="74">
        <v>49.832861189801697</v>
      </c>
      <c r="G90" s="74">
        <v>6.4572816589411826</v>
      </c>
      <c r="H90" s="74">
        <v>418.91614762380925</v>
      </c>
      <c r="I90" s="74">
        <v>21.793325598926486</v>
      </c>
      <c r="J90" s="74">
        <v>0.80716020736764771</v>
      </c>
      <c r="K90" s="74">
        <v>0</v>
      </c>
      <c r="L90" s="74">
        <v>0</v>
      </c>
      <c r="M90" s="74">
        <v>4.8429612442058865</v>
      </c>
      <c r="N90" s="74">
        <v>0.80716020736764782</v>
      </c>
      <c r="O90" s="74">
        <v>0.80716020736764782</v>
      </c>
      <c r="P90" s="74">
        <v>0</v>
      </c>
      <c r="Q90" s="74">
        <v>32.286408294705907</v>
      </c>
      <c r="R90" s="74">
        <v>16.143204147352954</v>
      </c>
      <c r="S90" s="74">
        <v>2.4214806221029432</v>
      </c>
      <c r="T90" s="74">
        <v>32.286408294705907</v>
      </c>
      <c r="U90" s="74">
        <v>0</v>
      </c>
      <c r="V90" s="74">
        <v>0.80716020736764782</v>
      </c>
      <c r="W90" s="74">
        <v>0</v>
      </c>
      <c r="X90" s="74">
        <v>0</v>
      </c>
      <c r="Y90" s="74">
        <v>0</v>
      </c>
      <c r="Z90" s="74">
        <v>0</v>
      </c>
      <c r="AA90" s="74">
        <v>8.0716020736764769</v>
      </c>
      <c r="AB90" s="74">
        <v>0</v>
      </c>
      <c r="AC90" s="74">
        <v>273.99094006894728</v>
      </c>
      <c r="AD90" s="74">
        <v>0</v>
      </c>
      <c r="AE90" s="74">
        <v>0</v>
      </c>
      <c r="AF90" s="74">
        <v>0</v>
      </c>
      <c r="AG90" s="74">
        <v>0</v>
      </c>
      <c r="AH90" s="74">
        <v>0</v>
      </c>
      <c r="AI90" s="74">
        <v>0</v>
      </c>
      <c r="AJ90" s="74">
        <v>0</v>
      </c>
      <c r="AK90" s="74">
        <v>0</v>
      </c>
      <c r="AL90" s="74">
        <v>0</v>
      </c>
      <c r="AM90" s="74">
        <v>0</v>
      </c>
      <c r="AN90" s="74">
        <v>0</v>
      </c>
      <c r="AO90" s="74">
        <v>0</v>
      </c>
      <c r="AP90" s="74">
        <v>143.780097554317</v>
      </c>
      <c r="AQ90" s="74">
        <v>0</v>
      </c>
      <c r="AR90" s="74">
        <v>0</v>
      </c>
      <c r="AS90" s="74">
        <v>0</v>
      </c>
      <c r="AT90" s="74">
        <v>0</v>
      </c>
      <c r="AU90" s="74">
        <v>0</v>
      </c>
      <c r="AV90" s="74">
        <v>0</v>
      </c>
      <c r="AW90" s="74">
        <v>0</v>
      </c>
      <c r="AX90" s="74">
        <v>0</v>
      </c>
      <c r="AY90" s="74">
        <v>0</v>
      </c>
      <c r="AZ90" s="74">
        <v>0</v>
      </c>
      <c r="BA90" s="74">
        <v>0</v>
      </c>
      <c r="BB90" s="74">
        <v>0</v>
      </c>
      <c r="BC90" s="74">
        <v>12</v>
      </c>
      <c r="BD90" s="74">
        <v>0</v>
      </c>
      <c r="BE90" s="74">
        <v>0</v>
      </c>
      <c r="BF90" s="74">
        <v>0</v>
      </c>
      <c r="BG90" s="74">
        <v>0</v>
      </c>
      <c r="BH90" s="74">
        <v>0</v>
      </c>
      <c r="BI90" s="74">
        <v>0</v>
      </c>
      <c r="BJ90" s="74">
        <v>0</v>
      </c>
      <c r="BK90" s="74">
        <f t="shared" si="485"/>
        <v>1026.0513592009638</v>
      </c>
      <c r="BL90" s="74">
        <v>5662.4319999999998</v>
      </c>
      <c r="BM90" s="74">
        <v>0</v>
      </c>
      <c r="BN90" s="74">
        <v>0</v>
      </c>
      <c r="BO90" s="74">
        <v>0</v>
      </c>
      <c r="BP90" s="74">
        <f t="shared" si="335"/>
        <v>0</v>
      </c>
      <c r="BQ90" s="74">
        <f t="shared" si="337"/>
        <v>5662.4319999999998</v>
      </c>
      <c r="BR90" s="74">
        <v>0</v>
      </c>
      <c r="BS90" s="74">
        <v>0</v>
      </c>
      <c r="BT90" s="74">
        <v>0</v>
      </c>
      <c r="BU90" s="74">
        <f t="shared" si="338"/>
        <v>0</v>
      </c>
      <c r="BV90" s="74">
        <v>0</v>
      </c>
      <c r="BW90" s="74">
        <v>0</v>
      </c>
      <c r="BX90" s="74">
        <f t="shared" si="486"/>
        <v>0</v>
      </c>
      <c r="BY90" s="74">
        <f t="shared" si="339"/>
        <v>6688.4833592009636</v>
      </c>
    </row>
    <row r="91" spans="1:77" ht="12.75" customHeight="1" x14ac:dyDescent="0.15">
      <c r="A91" s="6" t="s">
        <v>141</v>
      </c>
      <c r="B91" s="7" t="s">
        <v>142</v>
      </c>
      <c r="C91" s="74">
        <v>703.05090156876497</v>
      </c>
      <c r="D91" s="74">
        <v>130.16998173490788</v>
      </c>
      <c r="E91" s="74">
        <v>0</v>
      </c>
      <c r="F91" s="74">
        <v>4.0679886685552411</v>
      </c>
      <c r="G91" s="74">
        <v>34.707888916808855</v>
      </c>
      <c r="H91" s="74">
        <v>14.528883732617661</v>
      </c>
      <c r="I91" s="74">
        <v>0.80716020736764771</v>
      </c>
      <c r="J91" s="74">
        <v>6.4572816589411817</v>
      </c>
      <c r="K91" s="74">
        <v>5.6501214515735336</v>
      </c>
      <c r="L91" s="74">
        <v>0.80716020736764771</v>
      </c>
      <c r="M91" s="74">
        <v>4.0358010368382384</v>
      </c>
      <c r="N91" s="74">
        <v>1.6143204147352956</v>
      </c>
      <c r="O91" s="74">
        <v>2.4214806221029432</v>
      </c>
      <c r="P91" s="74">
        <v>0.80716020736764782</v>
      </c>
      <c r="Q91" s="74">
        <v>8.2522020736764805</v>
      </c>
      <c r="R91" s="74">
        <v>35.143204147353003</v>
      </c>
      <c r="S91" s="74">
        <v>7.2644418663088297</v>
      </c>
      <c r="T91" s="74">
        <v>19.371844976823546</v>
      </c>
      <c r="U91" s="74">
        <v>5.6501214515735345</v>
      </c>
      <c r="V91" s="74">
        <v>4.8429612442058865</v>
      </c>
      <c r="W91" s="74">
        <v>1.6143204147352954</v>
      </c>
      <c r="X91" s="74">
        <v>2.6143204147353001</v>
      </c>
      <c r="Y91" s="74">
        <v>2.4214806221029432</v>
      </c>
      <c r="Z91" s="74">
        <v>0</v>
      </c>
      <c r="AA91" s="74">
        <v>4.8429612442058856</v>
      </c>
      <c r="AB91" s="74">
        <v>4.0358010368382384</v>
      </c>
      <c r="AC91" s="74">
        <v>0</v>
      </c>
      <c r="AD91" s="74">
        <v>7.883</v>
      </c>
      <c r="AE91" s="74">
        <v>0</v>
      </c>
      <c r="AF91" s="74">
        <v>122.39216124654045</v>
      </c>
      <c r="AG91" s="74">
        <v>71.741161320516937</v>
      </c>
      <c r="AH91" s="74">
        <v>371.26206875042556</v>
      </c>
      <c r="AI91" s="74">
        <v>0</v>
      </c>
      <c r="AJ91" s="74">
        <v>0</v>
      </c>
      <c r="AK91" s="74">
        <v>0</v>
      </c>
      <c r="AL91" s="74">
        <v>0</v>
      </c>
      <c r="AM91" s="74">
        <v>0</v>
      </c>
      <c r="AN91" s="74">
        <v>0</v>
      </c>
      <c r="AO91" s="74">
        <v>0</v>
      </c>
      <c r="AP91" s="74">
        <v>20.868780727461399</v>
      </c>
      <c r="AQ91" s="74">
        <v>994.13405672176395</v>
      </c>
      <c r="AR91" s="74">
        <v>6.7299333160209471</v>
      </c>
      <c r="AS91" s="74">
        <v>0</v>
      </c>
      <c r="AT91" s="74">
        <v>17</v>
      </c>
      <c r="AU91" s="74">
        <v>15.9</v>
      </c>
      <c r="AV91" s="74">
        <v>133</v>
      </c>
      <c r="AW91" s="74">
        <v>17</v>
      </c>
      <c r="AX91" s="74">
        <v>69</v>
      </c>
      <c r="AY91" s="74">
        <v>0</v>
      </c>
      <c r="AZ91" s="74">
        <v>0</v>
      </c>
      <c r="BA91" s="74">
        <v>0</v>
      </c>
      <c r="BB91" s="74">
        <v>0</v>
      </c>
      <c r="BC91" s="74">
        <v>0</v>
      </c>
      <c r="BD91" s="74">
        <v>27</v>
      </c>
      <c r="BE91" s="74">
        <v>0</v>
      </c>
      <c r="BF91" s="74">
        <v>17.415130999999999</v>
      </c>
      <c r="BG91" s="74">
        <v>0</v>
      </c>
      <c r="BH91" s="74">
        <v>1063.02</v>
      </c>
      <c r="BI91" s="74">
        <v>0</v>
      </c>
      <c r="BJ91" s="74">
        <v>0</v>
      </c>
      <c r="BK91" s="74">
        <f t="shared" si="485"/>
        <v>3959.5260830032375</v>
      </c>
      <c r="BL91" s="74">
        <v>0</v>
      </c>
      <c r="BM91" s="74">
        <v>0</v>
      </c>
      <c r="BN91" s="74">
        <v>0</v>
      </c>
      <c r="BO91" s="74">
        <v>0</v>
      </c>
      <c r="BP91" s="74">
        <f t="shared" si="335"/>
        <v>0</v>
      </c>
      <c r="BQ91" s="74">
        <f t="shared" si="337"/>
        <v>0</v>
      </c>
      <c r="BR91" s="74">
        <v>0</v>
      </c>
      <c r="BS91" s="74">
        <v>0</v>
      </c>
      <c r="BT91" s="74">
        <v>0</v>
      </c>
      <c r="BU91" s="74">
        <f t="shared" si="338"/>
        <v>0</v>
      </c>
      <c r="BV91" s="74">
        <v>0</v>
      </c>
      <c r="BW91" s="74">
        <v>0</v>
      </c>
      <c r="BX91" s="74">
        <f t="shared" si="486"/>
        <v>0</v>
      </c>
      <c r="BY91" s="74">
        <f t="shared" si="339"/>
        <v>3959.5260830032375</v>
      </c>
    </row>
    <row r="92" spans="1:77" ht="12.75" customHeight="1" x14ac:dyDescent="0.15">
      <c r="A92" s="4" t="s">
        <v>143</v>
      </c>
      <c r="B92" s="5" t="s">
        <v>144</v>
      </c>
      <c r="C92" s="73">
        <f>C93+C94+C95+C96+C97+C98+C99+C100+C101</f>
        <v>784.95557409925004</v>
      </c>
      <c r="D92" s="73">
        <f t="shared" ref="D92:BK92" si="487">D93+D94+D95+D96+D97+D98+D99+D100+D101</f>
        <v>0</v>
      </c>
      <c r="E92" s="73">
        <f t="shared" si="487"/>
        <v>1.2982456140350997</v>
      </c>
      <c r="F92" s="73">
        <f t="shared" si="487"/>
        <v>35.594900849858355</v>
      </c>
      <c r="G92" s="73">
        <f t="shared" si="487"/>
        <v>0</v>
      </c>
      <c r="H92" s="73">
        <f t="shared" si="487"/>
        <v>0</v>
      </c>
      <c r="I92" s="73">
        <f t="shared" si="487"/>
        <v>0</v>
      </c>
      <c r="J92" s="73">
        <f t="shared" si="487"/>
        <v>0</v>
      </c>
      <c r="K92" s="73">
        <f t="shared" si="487"/>
        <v>0</v>
      </c>
      <c r="L92" s="73">
        <f t="shared" si="487"/>
        <v>0</v>
      </c>
      <c r="M92" s="73">
        <f t="shared" si="487"/>
        <v>0</v>
      </c>
      <c r="N92" s="73">
        <f t="shared" si="487"/>
        <v>0</v>
      </c>
      <c r="O92" s="73">
        <f t="shared" si="487"/>
        <v>0</v>
      </c>
      <c r="P92" s="73">
        <f t="shared" si="487"/>
        <v>0</v>
      </c>
      <c r="Q92" s="73">
        <f t="shared" si="487"/>
        <v>0</v>
      </c>
      <c r="R92" s="73">
        <f t="shared" si="487"/>
        <v>0</v>
      </c>
      <c r="S92" s="73">
        <f t="shared" si="487"/>
        <v>0</v>
      </c>
      <c r="T92" s="73">
        <f t="shared" si="487"/>
        <v>0</v>
      </c>
      <c r="U92" s="73">
        <f t="shared" si="487"/>
        <v>0</v>
      </c>
      <c r="V92" s="73">
        <f t="shared" si="487"/>
        <v>0</v>
      </c>
      <c r="W92" s="73">
        <f t="shared" si="487"/>
        <v>0</v>
      </c>
      <c r="X92" s="73">
        <f t="shared" si="487"/>
        <v>0</v>
      </c>
      <c r="Y92" s="73">
        <f t="shared" si="487"/>
        <v>0</v>
      </c>
      <c r="Z92" s="73">
        <f t="shared" si="487"/>
        <v>0</v>
      </c>
      <c r="AA92" s="73">
        <f t="shared" si="487"/>
        <v>0</v>
      </c>
      <c r="AB92" s="73">
        <f t="shared" si="487"/>
        <v>0</v>
      </c>
      <c r="AC92" s="73">
        <f t="shared" si="487"/>
        <v>1040.7651128577634</v>
      </c>
      <c r="AD92" s="73">
        <f t="shared" si="487"/>
        <v>2.1000000000000001E-2</v>
      </c>
      <c r="AE92" s="73">
        <f t="shared" si="487"/>
        <v>160.6863644</v>
      </c>
      <c r="AF92" s="73">
        <f t="shared" si="487"/>
        <v>110.58946682508162</v>
      </c>
      <c r="AG92" s="73">
        <f t="shared" si="487"/>
        <v>125.62280204327948</v>
      </c>
      <c r="AH92" s="73">
        <f t="shared" si="487"/>
        <v>389.7537271732599</v>
      </c>
      <c r="AI92" s="73">
        <f t="shared" si="487"/>
        <v>557.31844309316341</v>
      </c>
      <c r="AJ92" s="73">
        <f t="shared" si="487"/>
        <v>177.74417241850608</v>
      </c>
      <c r="AK92" s="73">
        <f t="shared" si="487"/>
        <v>205.83815534837291</v>
      </c>
      <c r="AL92" s="73">
        <f t="shared" si="487"/>
        <v>3.0366142922283776</v>
      </c>
      <c r="AM92" s="73">
        <f t="shared" si="487"/>
        <v>43.932515707661125</v>
      </c>
      <c r="AN92" s="73">
        <f t="shared" si="487"/>
        <v>32.274325297368343</v>
      </c>
      <c r="AO92" s="73">
        <f t="shared" si="487"/>
        <v>67.290933130368188</v>
      </c>
      <c r="AP92" s="73">
        <f t="shared" si="487"/>
        <v>0</v>
      </c>
      <c r="AQ92" s="73">
        <f t="shared" si="487"/>
        <v>225.6</v>
      </c>
      <c r="AR92" s="73">
        <f t="shared" si="487"/>
        <v>17.236723295430011</v>
      </c>
      <c r="AS92" s="73">
        <f t="shared" si="487"/>
        <v>43.474128056097371</v>
      </c>
      <c r="AT92" s="73">
        <f t="shared" si="487"/>
        <v>1</v>
      </c>
      <c r="AU92" s="73">
        <f t="shared" si="487"/>
        <v>3</v>
      </c>
      <c r="AV92" s="73">
        <f t="shared" si="487"/>
        <v>200</v>
      </c>
      <c r="AW92" s="73">
        <f t="shared" si="487"/>
        <v>40</v>
      </c>
      <c r="AX92" s="73">
        <f t="shared" si="487"/>
        <v>0</v>
      </c>
      <c r="AY92" s="73">
        <f t="shared" si="487"/>
        <v>3</v>
      </c>
      <c r="AZ92" s="73">
        <f t="shared" si="487"/>
        <v>2004</v>
      </c>
      <c r="BA92" s="73">
        <f t="shared" si="487"/>
        <v>0</v>
      </c>
      <c r="BB92" s="73">
        <f t="shared" si="487"/>
        <v>30</v>
      </c>
      <c r="BC92" s="73">
        <f t="shared" si="487"/>
        <v>0</v>
      </c>
      <c r="BD92" s="73">
        <f t="shared" si="487"/>
        <v>79</v>
      </c>
      <c r="BE92" s="73">
        <f t="shared" si="487"/>
        <v>0</v>
      </c>
      <c r="BF92" s="73">
        <f t="shared" si="487"/>
        <v>5</v>
      </c>
      <c r="BG92" s="73">
        <f t="shared" si="487"/>
        <v>770.48800000000006</v>
      </c>
      <c r="BH92" s="73">
        <f t="shared" si="487"/>
        <v>1422.8119999999999</v>
      </c>
      <c r="BI92" s="73">
        <f t="shared" si="487"/>
        <v>780</v>
      </c>
      <c r="BJ92" s="73">
        <f t="shared" si="487"/>
        <v>2587.498</v>
      </c>
      <c r="BK92" s="73">
        <f t="shared" si="487"/>
        <v>11948.831204501723</v>
      </c>
      <c r="BL92" s="73">
        <f t="shared" ref="BL92" si="488">BL93+BL94+BL95+BL96+BL97+BL98+BL99+BL100+BL101</f>
        <v>31413.501419999997</v>
      </c>
      <c r="BM92" s="73">
        <f t="shared" ref="BM92" si="489">BM93+BM94+BM95+BM96+BM97+BM98+BM99+BM100+BM101</f>
        <v>5458.2185775928783</v>
      </c>
      <c r="BN92" s="73">
        <f t="shared" ref="BN92" si="490">BN93+BN94+BN95+BN96+BN97+BN98+BN99+BN100+BN101</f>
        <v>93551.895189000003</v>
      </c>
      <c r="BO92" s="73">
        <f t="shared" ref="BO92" si="491">BO93+BO94+BO95+BO96+BO97+BO98+BO99+BO100+BO101</f>
        <v>71573.848463000002</v>
      </c>
      <c r="BP92" s="73">
        <f t="shared" ref="BP92" si="492">BP93+BP94+BP95+BP96+BP97+BP98+BP99+BP100+BP101</f>
        <v>165125.743652</v>
      </c>
      <c r="BQ92" s="73">
        <f t="shared" ref="BQ92" si="493">BQ93+BQ94+BQ95+BQ96+BQ97+BQ98+BQ99+BQ100+BQ101</f>
        <v>201997.46364959289</v>
      </c>
      <c r="BR92" s="73">
        <f t="shared" ref="BR92" si="494">BR93+BR94+BR95+BR96+BR97+BR98+BR99+BR100+BR101</f>
        <v>0</v>
      </c>
      <c r="BS92" s="73">
        <f t="shared" ref="BS92" si="495">BS93+BS94+BS95+BS96+BS97+BS98+BS99+BS100+BS101</f>
        <v>0</v>
      </c>
      <c r="BT92" s="73">
        <f t="shared" ref="BT92" si="496">BT93+BT94+BT95+BT96+BT97+BT98+BT99+BT100+BT101</f>
        <v>0</v>
      </c>
      <c r="BU92" s="73">
        <f t="shared" ref="BU92" si="497">BU93+BU94+BU95+BU96+BU97+BU98+BU99+BU100+BU101</f>
        <v>0</v>
      </c>
      <c r="BV92" s="73">
        <f t="shared" ref="BV92" si="498">BV93+BV94+BV95+BV96+BV97+BV98+BV99+BV100+BV101</f>
        <v>0</v>
      </c>
      <c r="BW92" s="73">
        <f t="shared" ref="BW92" si="499">BW93+BW94+BW95+BW96+BW97+BW98+BW99+BW100+BW101</f>
        <v>21618.78</v>
      </c>
      <c r="BX92" s="73">
        <f t="shared" ref="BX92" si="500">BX93+BX94+BX95+BX96+BX97+BX98+BX99+BX100+BX101</f>
        <v>21618.78</v>
      </c>
      <c r="BY92" s="73">
        <f t="shared" ref="BY92" si="501">BY93+BY94+BY95+BY96+BY97+BY98+BY99+BY100+BY101</f>
        <v>235565.07485409459</v>
      </c>
    </row>
    <row r="93" spans="1:77" ht="12.75" customHeight="1" x14ac:dyDescent="0.15">
      <c r="A93" s="6" t="s">
        <v>145</v>
      </c>
      <c r="B93" s="7" t="s">
        <v>146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  <c r="O93" s="74">
        <v>0</v>
      </c>
      <c r="P93" s="74">
        <v>0</v>
      </c>
      <c r="Q93" s="74">
        <v>0</v>
      </c>
      <c r="R93" s="74">
        <v>0</v>
      </c>
      <c r="S93" s="74">
        <v>0</v>
      </c>
      <c r="T93" s="74">
        <v>0</v>
      </c>
      <c r="U93" s="74">
        <v>0</v>
      </c>
      <c r="V93" s="74">
        <v>0</v>
      </c>
      <c r="W93" s="74">
        <v>0</v>
      </c>
      <c r="X93" s="74">
        <v>0</v>
      </c>
      <c r="Y93" s="74">
        <v>0</v>
      </c>
      <c r="Z93" s="74">
        <v>0</v>
      </c>
      <c r="AA93" s="74">
        <v>0</v>
      </c>
      <c r="AB93" s="74">
        <v>0</v>
      </c>
      <c r="AC93" s="74">
        <v>0</v>
      </c>
      <c r="AD93" s="74">
        <v>0</v>
      </c>
      <c r="AE93" s="74">
        <v>0</v>
      </c>
      <c r="AF93" s="74">
        <v>0</v>
      </c>
      <c r="AG93" s="74">
        <v>0</v>
      </c>
      <c r="AH93" s="74">
        <v>0</v>
      </c>
      <c r="AI93" s="74">
        <v>0</v>
      </c>
      <c r="AJ93" s="74">
        <v>0</v>
      </c>
      <c r="AK93" s="74">
        <v>0</v>
      </c>
      <c r="AL93" s="74">
        <v>0</v>
      </c>
      <c r="AM93" s="74">
        <v>0</v>
      </c>
      <c r="AN93" s="74">
        <v>0</v>
      </c>
      <c r="AO93" s="74">
        <v>0</v>
      </c>
      <c r="AP93" s="74">
        <v>0</v>
      </c>
      <c r="AQ93" s="74">
        <v>0</v>
      </c>
      <c r="AR93" s="74">
        <v>0</v>
      </c>
      <c r="AS93" s="74">
        <v>0</v>
      </c>
      <c r="AT93" s="74">
        <v>0</v>
      </c>
      <c r="AU93" s="74">
        <v>0</v>
      </c>
      <c r="AV93" s="74">
        <v>0</v>
      </c>
      <c r="AW93" s="74">
        <v>0</v>
      </c>
      <c r="AX93" s="74">
        <v>0</v>
      </c>
      <c r="AY93" s="74">
        <v>0</v>
      </c>
      <c r="AZ93" s="74">
        <v>0</v>
      </c>
      <c r="BA93" s="74">
        <v>0</v>
      </c>
      <c r="BB93" s="74">
        <v>0</v>
      </c>
      <c r="BC93" s="74">
        <v>0</v>
      </c>
      <c r="BD93" s="74">
        <v>0</v>
      </c>
      <c r="BE93" s="74">
        <v>0</v>
      </c>
      <c r="BF93" s="74">
        <v>0</v>
      </c>
      <c r="BG93" s="74">
        <v>0</v>
      </c>
      <c r="BH93" s="74">
        <v>0</v>
      </c>
      <c r="BI93" s="74">
        <v>0</v>
      </c>
      <c r="BJ93" s="74">
        <v>595</v>
      </c>
      <c r="BK93" s="74">
        <f t="shared" ref="BK93:BK114" si="502">SUM(C93:BJ93)</f>
        <v>595</v>
      </c>
      <c r="BL93" s="74">
        <v>9865.61</v>
      </c>
      <c r="BM93" s="74">
        <v>0</v>
      </c>
      <c r="BN93" s="74">
        <v>46025.892928000001</v>
      </c>
      <c r="BO93" s="74">
        <v>0</v>
      </c>
      <c r="BP93" s="74">
        <f>BN93+BO93</f>
        <v>46025.892928000001</v>
      </c>
      <c r="BQ93" s="74">
        <f t="shared" si="337"/>
        <v>55891.502928000002</v>
      </c>
      <c r="BR93" s="74">
        <v>0</v>
      </c>
      <c r="BS93" s="74">
        <v>0</v>
      </c>
      <c r="BT93" s="74">
        <v>0</v>
      </c>
      <c r="BU93" s="74">
        <f t="shared" si="338"/>
        <v>0</v>
      </c>
      <c r="BV93" s="74">
        <v>0</v>
      </c>
      <c r="BW93" s="74">
        <v>5534.6</v>
      </c>
      <c r="BX93" s="74">
        <f>BV93+BW93</f>
        <v>5534.6</v>
      </c>
      <c r="BY93" s="74">
        <f t="shared" si="339"/>
        <v>62021.102928</v>
      </c>
    </row>
    <row r="94" spans="1:77" ht="12.75" customHeight="1" x14ac:dyDescent="0.15">
      <c r="A94" s="6" t="s">
        <v>147</v>
      </c>
      <c r="B94" s="7" t="s">
        <v>148</v>
      </c>
      <c r="C94" s="74">
        <v>0</v>
      </c>
      <c r="D94" s="74">
        <v>0</v>
      </c>
      <c r="E94" s="74">
        <v>0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4">
        <v>0</v>
      </c>
      <c r="O94" s="74">
        <v>0</v>
      </c>
      <c r="P94" s="74">
        <v>0</v>
      </c>
      <c r="Q94" s="74">
        <v>0</v>
      </c>
      <c r="R94" s="74">
        <v>0</v>
      </c>
      <c r="S94" s="74">
        <v>0</v>
      </c>
      <c r="T94" s="74">
        <v>0</v>
      </c>
      <c r="U94" s="74">
        <v>0</v>
      </c>
      <c r="V94" s="74">
        <v>0</v>
      </c>
      <c r="W94" s="74">
        <v>0</v>
      </c>
      <c r="X94" s="74">
        <v>0</v>
      </c>
      <c r="Y94" s="74">
        <v>0</v>
      </c>
      <c r="Z94" s="74">
        <v>0</v>
      </c>
      <c r="AA94" s="74">
        <v>0</v>
      </c>
      <c r="AB94" s="74">
        <v>0</v>
      </c>
      <c r="AC94" s="74">
        <v>144.56339430456802</v>
      </c>
      <c r="AD94" s="74">
        <v>2.1000000000000001E-2</v>
      </c>
      <c r="AE94" s="74">
        <v>0</v>
      </c>
      <c r="AF94" s="74">
        <v>0</v>
      </c>
      <c r="AG94" s="74">
        <v>0</v>
      </c>
      <c r="AH94" s="74">
        <v>0</v>
      </c>
      <c r="AI94" s="74">
        <v>0</v>
      </c>
      <c r="AJ94" s="74">
        <v>151.37781273402877</v>
      </c>
      <c r="AK94" s="74">
        <v>5.5283780400803906</v>
      </c>
      <c r="AL94" s="74">
        <v>1.479090927826569E-2</v>
      </c>
      <c r="AM94" s="74">
        <v>0</v>
      </c>
      <c r="AN94" s="74">
        <v>0</v>
      </c>
      <c r="AO94" s="74">
        <v>0.32776440844936422</v>
      </c>
      <c r="AP94" s="74">
        <v>0</v>
      </c>
      <c r="AQ94" s="74">
        <v>0</v>
      </c>
      <c r="AR94" s="74">
        <v>0</v>
      </c>
      <c r="AS94" s="74">
        <v>43.474128056097371</v>
      </c>
      <c r="AT94" s="74">
        <v>0</v>
      </c>
      <c r="AU94" s="74">
        <v>1</v>
      </c>
      <c r="AV94" s="74">
        <v>55</v>
      </c>
      <c r="AW94" s="74">
        <v>5</v>
      </c>
      <c r="AX94" s="74">
        <v>0</v>
      </c>
      <c r="AY94" s="74">
        <v>3</v>
      </c>
      <c r="AZ94" s="74">
        <v>1804</v>
      </c>
      <c r="BA94" s="74">
        <v>0</v>
      </c>
      <c r="BB94" s="74">
        <v>30</v>
      </c>
      <c r="BC94" s="74">
        <v>0</v>
      </c>
      <c r="BD94" s="74">
        <v>34</v>
      </c>
      <c r="BE94" s="74">
        <v>0</v>
      </c>
      <c r="BF94" s="74">
        <v>0</v>
      </c>
      <c r="BG94" s="74">
        <v>72</v>
      </c>
      <c r="BH94" s="74">
        <v>521</v>
      </c>
      <c r="BI94" s="74">
        <v>220</v>
      </c>
      <c r="BJ94" s="74">
        <v>710</v>
      </c>
      <c r="BK94" s="74">
        <f t="shared" si="502"/>
        <v>3800.3072684525023</v>
      </c>
      <c r="BL94" s="74">
        <v>9760.9680000000008</v>
      </c>
      <c r="BM94" s="74">
        <v>2890.3791728348988</v>
      </c>
      <c r="BN94" s="74">
        <v>30236.387236999999</v>
      </c>
      <c r="BO94" s="74">
        <v>48429.980041000003</v>
      </c>
      <c r="BP94" s="74">
        <f t="shared" ref="BP94:BP101" si="503">BN94+BO94</f>
        <v>78666.367278000005</v>
      </c>
      <c r="BQ94" s="74">
        <f t="shared" si="337"/>
        <v>91317.714450834901</v>
      </c>
      <c r="BR94" s="74">
        <v>0</v>
      </c>
      <c r="BS94" s="74">
        <v>0</v>
      </c>
      <c r="BT94" s="74">
        <v>0</v>
      </c>
      <c r="BU94" s="74">
        <f t="shared" si="338"/>
        <v>0</v>
      </c>
      <c r="BV94" s="74">
        <v>0</v>
      </c>
      <c r="BW94" s="74">
        <v>0</v>
      </c>
      <c r="BX94" s="74">
        <f t="shared" ref="BX94:BX101" si="504">BV94+BW94</f>
        <v>0</v>
      </c>
      <c r="BY94" s="74">
        <f t="shared" si="339"/>
        <v>95118.021719287397</v>
      </c>
    </row>
    <row r="95" spans="1:77" ht="12.75" customHeight="1" x14ac:dyDescent="0.15">
      <c r="A95" s="6" t="s">
        <v>149</v>
      </c>
      <c r="B95" s="7" t="s">
        <v>150</v>
      </c>
      <c r="C95" s="74">
        <v>784.95557409925004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74">
        <v>0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  <c r="Y95" s="74">
        <v>0</v>
      </c>
      <c r="Z95" s="74">
        <v>0</v>
      </c>
      <c r="AA95" s="74">
        <v>0</v>
      </c>
      <c r="AB95" s="74">
        <v>0</v>
      </c>
      <c r="AC95" s="74">
        <v>0</v>
      </c>
      <c r="AD95" s="74">
        <v>0</v>
      </c>
      <c r="AE95" s="74">
        <v>0</v>
      </c>
      <c r="AF95" s="74">
        <v>0</v>
      </c>
      <c r="AG95" s="74">
        <v>0</v>
      </c>
      <c r="AH95" s="74">
        <v>0</v>
      </c>
      <c r="AI95" s="74">
        <v>0</v>
      </c>
      <c r="AJ95" s="74">
        <v>0</v>
      </c>
      <c r="AK95" s="74">
        <v>9.5860593932805038</v>
      </c>
      <c r="AL95" s="74">
        <v>0</v>
      </c>
      <c r="AM95" s="74">
        <v>25.156686516679002</v>
      </c>
      <c r="AN95" s="74">
        <v>22.092984236990006</v>
      </c>
      <c r="AO95" s="74">
        <v>0</v>
      </c>
      <c r="AP95" s="74">
        <v>0</v>
      </c>
      <c r="AQ95" s="74">
        <v>225.6</v>
      </c>
      <c r="AR95" s="74">
        <v>17.236723295430011</v>
      </c>
      <c r="AS95" s="74">
        <v>0</v>
      </c>
      <c r="AT95" s="74">
        <v>0</v>
      </c>
      <c r="AU95" s="74">
        <v>0</v>
      </c>
      <c r="AV95" s="74">
        <v>0</v>
      </c>
      <c r="AW95" s="74">
        <v>0</v>
      </c>
      <c r="AX95" s="74">
        <v>0</v>
      </c>
      <c r="AY95" s="74">
        <v>0</v>
      </c>
      <c r="AZ95" s="74">
        <v>0</v>
      </c>
      <c r="BA95" s="74">
        <v>0</v>
      </c>
      <c r="BB95" s="74">
        <v>0</v>
      </c>
      <c r="BC95" s="74">
        <v>0</v>
      </c>
      <c r="BD95" s="74">
        <v>20</v>
      </c>
      <c r="BE95" s="74">
        <v>0</v>
      </c>
      <c r="BF95" s="74">
        <v>0</v>
      </c>
      <c r="BG95" s="74">
        <v>0</v>
      </c>
      <c r="BH95" s="74">
        <v>0</v>
      </c>
      <c r="BI95" s="74">
        <v>107</v>
      </c>
      <c r="BJ95" s="74">
        <v>300</v>
      </c>
      <c r="BK95" s="74">
        <f t="shared" si="502"/>
        <v>1511.6280275416295</v>
      </c>
      <c r="BL95" s="74">
        <v>7356.0389999999979</v>
      </c>
      <c r="BM95" s="74">
        <v>1786.1070780544862</v>
      </c>
      <c r="BN95" s="74">
        <v>752.64460199999996</v>
      </c>
      <c r="BO95" s="74">
        <v>18713.910060000002</v>
      </c>
      <c r="BP95" s="74">
        <f t="shared" si="503"/>
        <v>19466.554662000002</v>
      </c>
      <c r="BQ95" s="74">
        <f t="shared" si="337"/>
        <v>28608.700740054486</v>
      </c>
      <c r="BR95" s="74">
        <v>0</v>
      </c>
      <c r="BS95" s="74">
        <v>0</v>
      </c>
      <c r="BT95" s="74">
        <v>0</v>
      </c>
      <c r="BU95" s="74">
        <f t="shared" si="338"/>
        <v>0</v>
      </c>
      <c r="BV95" s="74">
        <v>0</v>
      </c>
      <c r="BW95" s="74">
        <v>0</v>
      </c>
      <c r="BX95" s="74">
        <f t="shared" si="504"/>
        <v>0</v>
      </c>
      <c r="BY95" s="74">
        <f t="shared" si="339"/>
        <v>30120.328767596115</v>
      </c>
    </row>
    <row r="96" spans="1:77" ht="12.75" customHeight="1" x14ac:dyDescent="0.15">
      <c r="A96" s="6" t="s">
        <v>151</v>
      </c>
      <c r="B96" s="7" t="s">
        <v>152</v>
      </c>
      <c r="C96" s="74">
        <v>0</v>
      </c>
      <c r="D96" s="74">
        <v>0</v>
      </c>
      <c r="E96" s="74">
        <v>0</v>
      </c>
      <c r="F96" s="74">
        <v>0</v>
      </c>
      <c r="G96" s="74">
        <v>0</v>
      </c>
      <c r="H96" s="74">
        <v>0</v>
      </c>
      <c r="I96" s="74">
        <v>0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74">
        <v>0</v>
      </c>
      <c r="T96" s="74">
        <v>0</v>
      </c>
      <c r="U96" s="74">
        <v>0</v>
      </c>
      <c r="V96" s="74">
        <v>0</v>
      </c>
      <c r="W96" s="74">
        <v>0</v>
      </c>
      <c r="X96" s="74">
        <v>0</v>
      </c>
      <c r="Y96" s="74">
        <v>0</v>
      </c>
      <c r="Z96" s="74">
        <v>0</v>
      </c>
      <c r="AA96" s="74">
        <v>0</v>
      </c>
      <c r="AB96" s="74">
        <v>0</v>
      </c>
      <c r="AC96" s="74">
        <v>0</v>
      </c>
      <c r="AD96" s="74">
        <v>0</v>
      </c>
      <c r="AE96" s="74">
        <v>0</v>
      </c>
      <c r="AF96" s="74">
        <v>0</v>
      </c>
      <c r="AG96" s="74">
        <v>0</v>
      </c>
      <c r="AH96" s="74">
        <v>0</v>
      </c>
      <c r="AI96" s="74">
        <v>5.4158830546103944</v>
      </c>
      <c r="AJ96" s="74">
        <v>0</v>
      </c>
      <c r="AK96" s="74">
        <v>0</v>
      </c>
      <c r="AL96" s="74">
        <v>0</v>
      </c>
      <c r="AM96" s="74">
        <v>0</v>
      </c>
      <c r="AN96" s="74">
        <v>0</v>
      </c>
      <c r="AO96" s="74">
        <v>0</v>
      </c>
      <c r="AP96" s="74">
        <v>0</v>
      </c>
      <c r="AQ96" s="74">
        <v>0</v>
      </c>
      <c r="AR96" s="74">
        <v>0</v>
      </c>
      <c r="AS96" s="74">
        <v>0</v>
      </c>
      <c r="AT96" s="74">
        <v>0</v>
      </c>
      <c r="AU96" s="74">
        <v>0</v>
      </c>
      <c r="AV96" s="74">
        <v>0</v>
      </c>
      <c r="AW96" s="74">
        <v>0</v>
      </c>
      <c r="AX96" s="74">
        <v>0</v>
      </c>
      <c r="AY96" s="74">
        <v>0</v>
      </c>
      <c r="AZ96" s="74">
        <v>0</v>
      </c>
      <c r="BA96" s="74">
        <v>0</v>
      </c>
      <c r="BB96" s="74">
        <v>0</v>
      </c>
      <c r="BC96" s="74">
        <v>0</v>
      </c>
      <c r="BD96" s="74">
        <v>0</v>
      </c>
      <c r="BE96" s="74">
        <v>0</v>
      </c>
      <c r="BF96" s="74">
        <v>0</v>
      </c>
      <c r="BG96" s="74">
        <v>59</v>
      </c>
      <c r="BH96" s="74">
        <v>74</v>
      </c>
      <c r="BI96" s="74">
        <v>43</v>
      </c>
      <c r="BJ96" s="74">
        <v>0</v>
      </c>
      <c r="BK96" s="74">
        <f t="shared" si="502"/>
        <v>181.41588305461039</v>
      </c>
      <c r="BL96" s="74">
        <v>318.58081999999996</v>
      </c>
      <c r="BM96" s="74">
        <v>0</v>
      </c>
      <c r="BN96" s="74">
        <v>0</v>
      </c>
      <c r="BO96" s="74">
        <v>0</v>
      </c>
      <c r="BP96" s="74">
        <f t="shared" si="503"/>
        <v>0</v>
      </c>
      <c r="BQ96" s="74">
        <f t="shared" si="337"/>
        <v>318.58081999999996</v>
      </c>
      <c r="BR96" s="74">
        <v>0</v>
      </c>
      <c r="BS96" s="74">
        <v>0</v>
      </c>
      <c r="BT96" s="74">
        <v>0</v>
      </c>
      <c r="BU96" s="74">
        <f t="shared" si="338"/>
        <v>0</v>
      </c>
      <c r="BV96" s="74">
        <v>0</v>
      </c>
      <c r="BW96" s="74">
        <v>0</v>
      </c>
      <c r="BX96" s="74">
        <f t="shared" si="504"/>
        <v>0</v>
      </c>
      <c r="BY96" s="74">
        <f t="shared" si="339"/>
        <v>499.99670305461035</v>
      </c>
    </row>
    <row r="97" spans="1:77" ht="12.75" customHeight="1" x14ac:dyDescent="0.15">
      <c r="A97" s="6" t="s">
        <v>153</v>
      </c>
      <c r="B97" s="7" t="s">
        <v>154</v>
      </c>
      <c r="C97" s="74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  <c r="S97" s="74">
        <v>0</v>
      </c>
      <c r="T97" s="74">
        <v>0</v>
      </c>
      <c r="U97" s="74">
        <v>0</v>
      </c>
      <c r="V97" s="74">
        <v>0</v>
      </c>
      <c r="W97" s="74">
        <v>0</v>
      </c>
      <c r="X97" s="74">
        <v>0</v>
      </c>
      <c r="Y97" s="74">
        <v>0</v>
      </c>
      <c r="Z97" s="74">
        <v>0</v>
      </c>
      <c r="AA97" s="74">
        <v>0</v>
      </c>
      <c r="AB97" s="74">
        <v>0</v>
      </c>
      <c r="AC97" s="74">
        <v>0</v>
      </c>
      <c r="AD97" s="74">
        <v>0</v>
      </c>
      <c r="AE97" s="74">
        <v>0</v>
      </c>
      <c r="AF97" s="74">
        <v>0</v>
      </c>
      <c r="AG97" s="74">
        <v>0</v>
      </c>
      <c r="AH97" s="74">
        <v>0</v>
      </c>
      <c r="AI97" s="74">
        <v>0</v>
      </c>
      <c r="AJ97" s="74">
        <v>0</v>
      </c>
      <c r="AK97" s="74">
        <v>0</v>
      </c>
      <c r="AL97" s="74">
        <v>0</v>
      </c>
      <c r="AM97" s="74">
        <v>0</v>
      </c>
      <c r="AN97" s="74">
        <v>0</v>
      </c>
      <c r="AO97" s="74">
        <v>0</v>
      </c>
      <c r="AP97" s="74">
        <v>0</v>
      </c>
      <c r="AQ97" s="74">
        <v>0</v>
      </c>
      <c r="AR97" s="74">
        <v>0</v>
      </c>
      <c r="AS97" s="74">
        <v>0</v>
      </c>
      <c r="AT97" s="74">
        <v>1</v>
      </c>
      <c r="AU97" s="74">
        <v>0.5</v>
      </c>
      <c r="AV97" s="74">
        <v>0</v>
      </c>
      <c r="AW97" s="74">
        <v>2</v>
      </c>
      <c r="AX97" s="74">
        <v>0</v>
      </c>
      <c r="AY97" s="74">
        <v>0</v>
      </c>
      <c r="AZ97" s="74">
        <v>200</v>
      </c>
      <c r="BA97" s="74">
        <v>0</v>
      </c>
      <c r="BB97" s="74">
        <v>0</v>
      </c>
      <c r="BC97" s="74">
        <v>0</v>
      </c>
      <c r="BD97" s="74">
        <v>25</v>
      </c>
      <c r="BE97" s="74">
        <v>0</v>
      </c>
      <c r="BF97" s="74">
        <v>5</v>
      </c>
      <c r="BG97" s="74">
        <v>0</v>
      </c>
      <c r="BH97" s="74">
        <v>0</v>
      </c>
      <c r="BI97" s="74">
        <v>0</v>
      </c>
      <c r="BJ97" s="74">
        <v>0</v>
      </c>
      <c r="BK97" s="74">
        <f t="shared" si="502"/>
        <v>233.5</v>
      </c>
      <c r="BL97" s="74">
        <v>0</v>
      </c>
      <c r="BM97" s="74">
        <v>0</v>
      </c>
      <c r="BN97" s="74">
        <v>0</v>
      </c>
      <c r="BO97" s="74">
        <v>0</v>
      </c>
      <c r="BP97" s="74">
        <f t="shared" si="503"/>
        <v>0</v>
      </c>
      <c r="BQ97" s="74">
        <f t="shared" si="337"/>
        <v>0</v>
      </c>
      <c r="BR97" s="74">
        <v>0</v>
      </c>
      <c r="BS97" s="74">
        <v>0</v>
      </c>
      <c r="BT97" s="74">
        <v>0</v>
      </c>
      <c r="BU97" s="74">
        <f t="shared" si="338"/>
        <v>0</v>
      </c>
      <c r="BV97" s="74">
        <v>0</v>
      </c>
      <c r="BW97" s="74">
        <v>0</v>
      </c>
      <c r="BX97" s="74">
        <f t="shared" si="504"/>
        <v>0</v>
      </c>
      <c r="BY97" s="74">
        <f t="shared" si="339"/>
        <v>233.5</v>
      </c>
    </row>
    <row r="98" spans="1:77" ht="12.75" customHeight="1" x14ac:dyDescent="0.15">
      <c r="A98" s="6" t="s">
        <v>155</v>
      </c>
      <c r="B98" s="7" t="s">
        <v>156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0</v>
      </c>
      <c r="T98" s="74">
        <v>0</v>
      </c>
      <c r="U98" s="74">
        <v>0</v>
      </c>
      <c r="V98" s="74">
        <v>0</v>
      </c>
      <c r="W98" s="74">
        <v>0</v>
      </c>
      <c r="X98" s="74">
        <v>0</v>
      </c>
      <c r="Y98" s="74">
        <v>0</v>
      </c>
      <c r="Z98" s="74">
        <v>0</v>
      </c>
      <c r="AA98" s="74">
        <v>0</v>
      </c>
      <c r="AB98" s="74">
        <v>0</v>
      </c>
      <c r="AC98" s="74">
        <v>135.40609644301242</v>
      </c>
      <c r="AD98" s="74">
        <v>0</v>
      </c>
      <c r="AE98" s="74">
        <v>0</v>
      </c>
      <c r="AF98" s="74">
        <v>0</v>
      </c>
      <c r="AG98" s="74">
        <v>0</v>
      </c>
      <c r="AH98" s="74">
        <v>0</v>
      </c>
      <c r="AI98" s="74">
        <v>0</v>
      </c>
      <c r="AJ98" s="74">
        <v>14.988433516998416</v>
      </c>
      <c r="AK98" s="74">
        <v>37.147744265639673</v>
      </c>
      <c r="AL98" s="74">
        <v>1.3014134105098778</v>
      </c>
      <c r="AM98" s="74">
        <v>18.775829190982122</v>
      </c>
      <c r="AN98" s="74">
        <v>10.181341060378339</v>
      </c>
      <c r="AO98" s="74">
        <v>28.839132782095984</v>
      </c>
      <c r="AP98" s="74">
        <v>0</v>
      </c>
      <c r="AQ98" s="74">
        <v>0</v>
      </c>
      <c r="AR98" s="74">
        <v>0</v>
      </c>
      <c r="AS98" s="74">
        <v>0</v>
      </c>
      <c r="AT98" s="74">
        <v>0</v>
      </c>
      <c r="AU98" s="74">
        <v>1.5</v>
      </c>
      <c r="AV98" s="74">
        <v>0</v>
      </c>
      <c r="AW98" s="74">
        <v>0</v>
      </c>
      <c r="AX98" s="74">
        <v>0</v>
      </c>
      <c r="AY98" s="74">
        <v>0</v>
      </c>
      <c r="AZ98" s="74">
        <v>0</v>
      </c>
      <c r="BA98" s="74">
        <v>0</v>
      </c>
      <c r="BB98" s="74">
        <v>0</v>
      </c>
      <c r="BC98" s="74">
        <v>0</v>
      </c>
      <c r="BD98" s="74">
        <v>0</v>
      </c>
      <c r="BE98" s="74">
        <v>0</v>
      </c>
      <c r="BF98" s="74">
        <v>0</v>
      </c>
      <c r="BG98" s="74">
        <v>0</v>
      </c>
      <c r="BH98" s="74">
        <v>0</v>
      </c>
      <c r="BI98" s="74">
        <v>0</v>
      </c>
      <c r="BJ98" s="74">
        <v>305</v>
      </c>
      <c r="BK98" s="74">
        <f t="shared" si="502"/>
        <v>553.13999066961685</v>
      </c>
      <c r="BL98" s="74">
        <v>2687.1579999999999</v>
      </c>
      <c r="BM98" s="74">
        <v>727.08783708412705</v>
      </c>
      <c r="BN98" s="74">
        <v>3319</v>
      </c>
      <c r="BO98" s="74">
        <v>1000</v>
      </c>
      <c r="BP98" s="74">
        <f t="shared" si="503"/>
        <v>4319</v>
      </c>
      <c r="BQ98" s="74">
        <f>BL98+BM98+BP98</f>
        <v>7733.2458370841268</v>
      </c>
      <c r="BR98" s="74">
        <v>0</v>
      </c>
      <c r="BS98" s="74">
        <v>0</v>
      </c>
      <c r="BT98" s="74">
        <v>0</v>
      </c>
      <c r="BU98" s="74">
        <f t="shared" si="338"/>
        <v>0</v>
      </c>
      <c r="BV98" s="74">
        <v>0</v>
      </c>
      <c r="BW98" s="74">
        <v>0</v>
      </c>
      <c r="BX98" s="74">
        <f t="shared" si="504"/>
        <v>0</v>
      </c>
      <c r="BY98" s="74">
        <f t="shared" si="339"/>
        <v>8286.3858277537438</v>
      </c>
    </row>
    <row r="99" spans="1:77" ht="12.75" customHeight="1" x14ac:dyDescent="0.15">
      <c r="A99" s="6" t="s">
        <v>157</v>
      </c>
      <c r="B99" s="7" t="s">
        <v>158</v>
      </c>
      <c r="C99" s="74">
        <v>0</v>
      </c>
      <c r="D99" s="74">
        <v>0</v>
      </c>
      <c r="E99" s="74">
        <v>1.2982456140350997</v>
      </c>
      <c r="F99" s="74">
        <v>35.594900849858355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74">
        <v>0</v>
      </c>
      <c r="T99" s="74">
        <v>0</v>
      </c>
      <c r="U99" s="74">
        <v>0</v>
      </c>
      <c r="V99" s="74">
        <v>0</v>
      </c>
      <c r="W99" s="74">
        <v>0</v>
      </c>
      <c r="X99" s="74">
        <v>0</v>
      </c>
      <c r="Y99" s="74">
        <v>0</v>
      </c>
      <c r="Z99" s="74">
        <v>0</v>
      </c>
      <c r="AA99" s="74">
        <v>0</v>
      </c>
      <c r="AB99" s="74">
        <v>0</v>
      </c>
      <c r="AC99" s="74">
        <v>760.79562211018299</v>
      </c>
      <c r="AD99" s="74">
        <v>0</v>
      </c>
      <c r="AE99" s="74">
        <v>160.6863644</v>
      </c>
      <c r="AF99" s="74">
        <v>110.58946682508162</v>
      </c>
      <c r="AG99" s="74">
        <v>125.62280204327948</v>
      </c>
      <c r="AH99" s="74">
        <v>389.7537271732599</v>
      </c>
      <c r="AI99" s="74">
        <v>551.90256003855302</v>
      </c>
      <c r="AJ99" s="74">
        <v>11.377926167478911</v>
      </c>
      <c r="AK99" s="74">
        <v>153.57597364937234</v>
      </c>
      <c r="AL99" s="74">
        <v>1.7204099724402344</v>
      </c>
      <c r="AM99" s="74">
        <v>0</v>
      </c>
      <c r="AN99" s="74">
        <v>0</v>
      </c>
      <c r="AO99" s="74">
        <v>38.124035939822846</v>
      </c>
      <c r="AP99" s="74">
        <v>0</v>
      </c>
      <c r="AQ99" s="74">
        <v>0</v>
      </c>
      <c r="AR99" s="74">
        <v>0</v>
      </c>
      <c r="AS99" s="74">
        <v>0</v>
      </c>
      <c r="AT99" s="74">
        <v>0</v>
      </c>
      <c r="AU99" s="74">
        <v>0</v>
      </c>
      <c r="AV99" s="74">
        <v>0</v>
      </c>
      <c r="AW99" s="74">
        <v>0</v>
      </c>
      <c r="AX99" s="74">
        <v>0</v>
      </c>
      <c r="AY99" s="74">
        <v>0</v>
      </c>
      <c r="AZ99" s="74">
        <v>0</v>
      </c>
      <c r="BA99" s="74">
        <v>0</v>
      </c>
      <c r="BB99" s="74">
        <v>0</v>
      </c>
      <c r="BC99" s="74">
        <v>0</v>
      </c>
      <c r="BD99" s="74">
        <v>0</v>
      </c>
      <c r="BE99" s="74">
        <v>0</v>
      </c>
      <c r="BF99" s="74">
        <v>0</v>
      </c>
      <c r="BG99" s="74">
        <v>639.48800000000006</v>
      </c>
      <c r="BH99" s="74">
        <v>827.8119999999999</v>
      </c>
      <c r="BI99" s="74">
        <v>410</v>
      </c>
      <c r="BJ99" s="74">
        <v>122.49800000000005</v>
      </c>
      <c r="BK99" s="74">
        <f t="shared" si="502"/>
        <v>4340.8400347833649</v>
      </c>
      <c r="BL99" s="74">
        <v>209.10999999999999</v>
      </c>
      <c r="BM99" s="74">
        <v>54.64448961936607</v>
      </c>
      <c r="BN99" s="74">
        <v>13217.970421999999</v>
      </c>
      <c r="BO99" s="74">
        <v>3429.9583619999994</v>
      </c>
      <c r="BP99" s="74">
        <f t="shared" si="503"/>
        <v>16647.928783999996</v>
      </c>
      <c r="BQ99" s="74">
        <f t="shared" si="337"/>
        <v>16911.683273619361</v>
      </c>
      <c r="BR99" s="74">
        <v>0</v>
      </c>
      <c r="BS99" s="74">
        <v>0</v>
      </c>
      <c r="BT99" s="74">
        <v>0</v>
      </c>
      <c r="BU99" s="74">
        <f t="shared" si="338"/>
        <v>0</v>
      </c>
      <c r="BV99" s="74">
        <v>0</v>
      </c>
      <c r="BW99" s="74">
        <v>16084.18</v>
      </c>
      <c r="BX99" s="74">
        <f t="shared" si="504"/>
        <v>16084.18</v>
      </c>
      <c r="BY99" s="74">
        <f t="shared" si="339"/>
        <v>37336.703308402728</v>
      </c>
    </row>
    <row r="100" spans="1:77" ht="12.75" customHeight="1" x14ac:dyDescent="0.15">
      <c r="A100" s="6" t="s">
        <v>159</v>
      </c>
      <c r="B100" s="7" t="s">
        <v>160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0</v>
      </c>
      <c r="X100" s="74">
        <v>0</v>
      </c>
      <c r="Y100" s="74">
        <v>0</v>
      </c>
      <c r="Z100" s="74">
        <v>0</v>
      </c>
      <c r="AA100" s="74">
        <v>0</v>
      </c>
      <c r="AB100" s="74">
        <v>0</v>
      </c>
      <c r="AC100" s="74">
        <v>0</v>
      </c>
      <c r="AD100" s="74">
        <v>0</v>
      </c>
      <c r="AE100" s="74">
        <v>0</v>
      </c>
      <c r="AF100" s="74">
        <v>0</v>
      </c>
      <c r="AG100" s="74">
        <v>0</v>
      </c>
      <c r="AH100" s="74">
        <v>0</v>
      </c>
      <c r="AI100" s="74">
        <v>0</v>
      </c>
      <c r="AJ100" s="74">
        <v>0</v>
      </c>
      <c r="AK100" s="74">
        <v>0</v>
      </c>
      <c r="AL100" s="74">
        <v>0</v>
      </c>
      <c r="AM100" s="74">
        <v>0</v>
      </c>
      <c r="AN100" s="74">
        <v>0</v>
      </c>
      <c r="AO100" s="74">
        <v>0</v>
      </c>
      <c r="AP100" s="74">
        <v>0</v>
      </c>
      <c r="AQ100" s="74">
        <v>0</v>
      </c>
      <c r="AR100" s="74">
        <v>0</v>
      </c>
      <c r="AS100" s="74">
        <v>0</v>
      </c>
      <c r="AT100" s="74">
        <v>0</v>
      </c>
      <c r="AU100" s="74">
        <v>0</v>
      </c>
      <c r="AV100" s="74">
        <v>0</v>
      </c>
      <c r="AW100" s="74">
        <v>0</v>
      </c>
      <c r="AX100" s="74">
        <v>0</v>
      </c>
      <c r="AY100" s="74">
        <v>0</v>
      </c>
      <c r="AZ100" s="74">
        <v>0</v>
      </c>
      <c r="BA100" s="74">
        <v>0</v>
      </c>
      <c r="BB100" s="74">
        <v>0</v>
      </c>
      <c r="BC100" s="74">
        <v>0</v>
      </c>
      <c r="BD100" s="74">
        <v>0</v>
      </c>
      <c r="BE100" s="74">
        <v>0</v>
      </c>
      <c r="BF100" s="74">
        <v>0</v>
      </c>
      <c r="BG100" s="74">
        <v>0</v>
      </c>
      <c r="BH100" s="74">
        <v>0</v>
      </c>
      <c r="BI100" s="74">
        <v>0</v>
      </c>
      <c r="BJ100" s="74">
        <v>555</v>
      </c>
      <c r="BK100" s="74">
        <f t="shared" si="502"/>
        <v>555</v>
      </c>
      <c r="BL100" s="74">
        <v>1216.0355999999999</v>
      </c>
      <c r="BM100" s="74">
        <v>0</v>
      </c>
      <c r="BN100" s="74">
        <v>0</v>
      </c>
      <c r="BO100" s="74">
        <v>0</v>
      </c>
      <c r="BP100" s="74">
        <f t="shared" si="503"/>
        <v>0</v>
      </c>
      <c r="BQ100" s="74">
        <f>BL100+BM100+BP100</f>
        <v>1216.0355999999999</v>
      </c>
      <c r="BR100" s="74">
        <v>0</v>
      </c>
      <c r="BS100" s="74">
        <v>0</v>
      </c>
      <c r="BT100" s="74">
        <v>0</v>
      </c>
      <c r="BU100" s="74">
        <f t="shared" si="338"/>
        <v>0</v>
      </c>
      <c r="BV100" s="74">
        <v>0</v>
      </c>
      <c r="BW100" s="74">
        <v>0</v>
      </c>
      <c r="BX100" s="74">
        <f t="shared" si="504"/>
        <v>0</v>
      </c>
      <c r="BY100" s="74">
        <f t="shared" si="339"/>
        <v>1771.0355999999999</v>
      </c>
    </row>
    <row r="101" spans="1:77" ht="12.75" customHeight="1" x14ac:dyDescent="0.15">
      <c r="A101" s="6" t="s">
        <v>161</v>
      </c>
      <c r="B101" s="7" t="s">
        <v>162</v>
      </c>
      <c r="C101" s="74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74">
        <v>0</v>
      </c>
      <c r="R101" s="74">
        <v>0</v>
      </c>
      <c r="S101" s="74">
        <v>0</v>
      </c>
      <c r="T101" s="74">
        <v>0</v>
      </c>
      <c r="U101" s="74">
        <v>0</v>
      </c>
      <c r="V101" s="74">
        <v>0</v>
      </c>
      <c r="W101" s="74">
        <v>0</v>
      </c>
      <c r="X101" s="74">
        <v>0</v>
      </c>
      <c r="Y101" s="74">
        <v>0</v>
      </c>
      <c r="Z101" s="74">
        <v>0</v>
      </c>
      <c r="AA101" s="74">
        <v>0</v>
      </c>
      <c r="AB101" s="74">
        <v>0</v>
      </c>
      <c r="AC101" s="74">
        <v>0</v>
      </c>
      <c r="AD101" s="74">
        <v>0</v>
      </c>
      <c r="AE101" s="74">
        <v>0</v>
      </c>
      <c r="AF101" s="74">
        <v>0</v>
      </c>
      <c r="AG101" s="74">
        <v>0</v>
      </c>
      <c r="AH101" s="74">
        <v>0</v>
      </c>
      <c r="AI101" s="74">
        <v>0</v>
      </c>
      <c r="AJ101" s="74">
        <v>0</v>
      </c>
      <c r="AK101" s="74">
        <v>0</v>
      </c>
      <c r="AL101" s="74">
        <v>0</v>
      </c>
      <c r="AM101" s="74">
        <v>0</v>
      </c>
      <c r="AN101" s="74">
        <v>0</v>
      </c>
      <c r="AO101" s="74">
        <v>0</v>
      </c>
      <c r="AP101" s="74">
        <v>0</v>
      </c>
      <c r="AQ101" s="74">
        <v>0</v>
      </c>
      <c r="AR101" s="74">
        <v>0</v>
      </c>
      <c r="AS101" s="74">
        <v>0</v>
      </c>
      <c r="AT101" s="74">
        <v>0</v>
      </c>
      <c r="AU101" s="74">
        <v>0</v>
      </c>
      <c r="AV101" s="74">
        <v>145</v>
      </c>
      <c r="AW101" s="74">
        <v>33</v>
      </c>
      <c r="AX101" s="74">
        <v>0</v>
      </c>
      <c r="AY101" s="74">
        <v>0</v>
      </c>
      <c r="AZ101" s="74">
        <v>0</v>
      </c>
      <c r="BA101" s="74">
        <v>0</v>
      </c>
      <c r="BB101" s="74">
        <v>0</v>
      </c>
      <c r="BC101" s="74">
        <v>0</v>
      </c>
      <c r="BD101" s="74">
        <v>0</v>
      </c>
      <c r="BE101" s="74">
        <v>0</v>
      </c>
      <c r="BF101" s="74">
        <v>0</v>
      </c>
      <c r="BG101" s="74">
        <v>0</v>
      </c>
      <c r="BH101" s="74">
        <v>0</v>
      </c>
      <c r="BI101" s="74">
        <v>0</v>
      </c>
      <c r="BJ101" s="74">
        <v>0</v>
      </c>
      <c r="BK101" s="74">
        <f t="shared" si="502"/>
        <v>178</v>
      </c>
      <c r="BL101" s="74">
        <v>0</v>
      </c>
      <c r="BM101" s="74">
        <v>0</v>
      </c>
      <c r="BN101" s="74">
        <v>0</v>
      </c>
      <c r="BO101" s="74">
        <v>0</v>
      </c>
      <c r="BP101" s="74">
        <f t="shared" si="503"/>
        <v>0</v>
      </c>
      <c r="BQ101" s="74">
        <f t="shared" si="337"/>
        <v>0</v>
      </c>
      <c r="BR101" s="74">
        <v>0</v>
      </c>
      <c r="BS101" s="74">
        <v>0</v>
      </c>
      <c r="BT101" s="74">
        <v>0</v>
      </c>
      <c r="BU101" s="74">
        <f t="shared" si="338"/>
        <v>0</v>
      </c>
      <c r="BV101" s="74">
        <v>0</v>
      </c>
      <c r="BW101" s="74">
        <v>0</v>
      </c>
      <c r="BX101" s="74">
        <f t="shared" si="504"/>
        <v>0</v>
      </c>
      <c r="BY101" s="74">
        <f t="shared" si="339"/>
        <v>178</v>
      </c>
    </row>
    <row r="102" spans="1:77" ht="12.75" customHeight="1" x14ac:dyDescent="0.15">
      <c r="A102" s="13"/>
      <c r="B102" s="14" t="s">
        <v>201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76">
        <v>0</v>
      </c>
      <c r="AI102" s="76">
        <v>0</v>
      </c>
      <c r="AJ102" s="76">
        <v>0</v>
      </c>
      <c r="AK102" s="76">
        <v>0</v>
      </c>
      <c r="AL102" s="76">
        <v>0</v>
      </c>
      <c r="AM102" s="76">
        <v>0</v>
      </c>
      <c r="AN102" s="76">
        <v>0</v>
      </c>
      <c r="AO102" s="76">
        <v>0</v>
      </c>
      <c r="AP102" s="76">
        <v>0</v>
      </c>
      <c r="AQ102" s="76"/>
      <c r="AR102" s="76"/>
      <c r="AS102" s="76">
        <v>0</v>
      </c>
      <c r="AT102" s="76">
        <v>0</v>
      </c>
      <c r="AU102" s="76">
        <v>0</v>
      </c>
      <c r="AV102" s="76">
        <v>0</v>
      </c>
      <c r="AW102" s="76">
        <v>0</v>
      </c>
      <c r="AX102" s="76">
        <v>0</v>
      </c>
      <c r="AY102" s="76">
        <v>0</v>
      </c>
      <c r="AZ102" s="76">
        <v>0</v>
      </c>
      <c r="BA102" s="76">
        <v>0</v>
      </c>
      <c r="BB102" s="76">
        <v>0</v>
      </c>
      <c r="BC102" s="76">
        <v>0</v>
      </c>
      <c r="BD102" s="76">
        <v>0</v>
      </c>
      <c r="BE102" s="76">
        <v>0</v>
      </c>
      <c r="BF102" s="76">
        <v>0</v>
      </c>
      <c r="BG102" s="76">
        <v>0</v>
      </c>
      <c r="BH102" s="76">
        <v>0</v>
      </c>
      <c r="BI102" s="76">
        <v>0</v>
      </c>
      <c r="BJ102" s="76">
        <v>0</v>
      </c>
      <c r="BK102" s="76">
        <f t="shared" si="502"/>
        <v>0</v>
      </c>
      <c r="BL102" s="76">
        <v>0</v>
      </c>
      <c r="BM102" s="76">
        <v>0</v>
      </c>
      <c r="BN102" s="76">
        <v>0</v>
      </c>
      <c r="BO102" s="76">
        <v>0</v>
      </c>
      <c r="BP102" s="76">
        <f t="shared" ref="BP102:BP103" si="505">+BN102+BO102</f>
        <v>0</v>
      </c>
      <c r="BQ102" s="76">
        <f t="shared" si="337"/>
        <v>0</v>
      </c>
      <c r="BR102" s="76">
        <v>0</v>
      </c>
      <c r="BS102" s="76">
        <v>0</v>
      </c>
      <c r="BT102" s="76">
        <v>0</v>
      </c>
      <c r="BU102" s="76">
        <f t="shared" si="338"/>
        <v>0</v>
      </c>
      <c r="BV102" s="76">
        <v>0</v>
      </c>
      <c r="BW102" s="76">
        <v>0</v>
      </c>
      <c r="BX102" s="76">
        <f t="shared" ref="BX102:BX103" si="506">+BV102+BW102</f>
        <v>0</v>
      </c>
      <c r="BY102" s="76">
        <f t="shared" si="339"/>
        <v>0</v>
      </c>
    </row>
    <row r="103" spans="1:77" ht="12.75" customHeight="1" x14ac:dyDescent="0.15">
      <c r="A103" s="13"/>
      <c r="B103" s="14" t="s">
        <v>200</v>
      </c>
      <c r="C103" s="76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>
        <v>0</v>
      </c>
      <c r="Q103" s="76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  <c r="W103" s="76">
        <v>0</v>
      </c>
      <c r="X103" s="76">
        <v>0</v>
      </c>
      <c r="Y103" s="76">
        <v>0</v>
      </c>
      <c r="Z103" s="76">
        <v>0</v>
      </c>
      <c r="AA103" s="76">
        <v>0</v>
      </c>
      <c r="AB103" s="76">
        <v>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76">
        <v>0</v>
      </c>
      <c r="AI103" s="76">
        <v>0</v>
      </c>
      <c r="AJ103" s="76">
        <v>0</v>
      </c>
      <c r="AK103" s="76">
        <v>0</v>
      </c>
      <c r="AL103" s="76">
        <v>0</v>
      </c>
      <c r="AM103" s="76">
        <v>0</v>
      </c>
      <c r="AN103" s="76">
        <v>0</v>
      </c>
      <c r="AO103" s="76">
        <v>0</v>
      </c>
      <c r="AP103" s="76">
        <v>0</v>
      </c>
      <c r="AQ103" s="76"/>
      <c r="AR103" s="76"/>
      <c r="AS103" s="76">
        <v>0</v>
      </c>
      <c r="AT103" s="76">
        <v>0</v>
      </c>
      <c r="AU103" s="76">
        <v>0</v>
      </c>
      <c r="AV103" s="76">
        <v>0</v>
      </c>
      <c r="AW103" s="76">
        <v>0</v>
      </c>
      <c r="AX103" s="76">
        <v>0</v>
      </c>
      <c r="AY103" s="76">
        <v>0</v>
      </c>
      <c r="AZ103" s="76">
        <v>0</v>
      </c>
      <c r="BA103" s="76">
        <v>0</v>
      </c>
      <c r="BB103" s="76">
        <v>0</v>
      </c>
      <c r="BC103" s="76">
        <v>0</v>
      </c>
      <c r="BD103" s="76">
        <v>0</v>
      </c>
      <c r="BE103" s="76">
        <v>0</v>
      </c>
      <c r="BF103" s="76">
        <v>0</v>
      </c>
      <c r="BG103" s="76">
        <v>0</v>
      </c>
      <c r="BH103" s="76">
        <v>0</v>
      </c>
      <c r="BI103" s="76">
        <v>0</v>
      </c>
      <c r="BJ103" s="76">
        <v>0</v>
      </c>
      <c r="BK103" s="76">
        <f t="shared" si="502"/>
        <v>0</v>
      </c>
      <c r="BL103" s="76">
        <v>0</v>
      </c>
      <c r="BM103" s="76">
        <v>0</v>
      </c>
      <c r="BN103" s="76">
        <v>0</v>
      </c>
      <c r="BO103" s="76">
        <v>0</v>
      </c>
      <c r="BP103" s="76">
        <f t="shared" si="505"/>
        <v>0</v>
      </c>
      <c r="BQ103" s="76">
        <f t="shared" si="337"/>
        <v>0</v>
      </c>
      <c r="BR103" s="76">
        <v>0</v>
      </c>
      <c r="BS103" s="76">
        <v>0</v>
      </c>
      <c r="BT103" s="76">
        <v>0</v>
      </c>
      <c r="BU103" s="76">
        <f t="shared" si="338"/>
        <v>0</v>
      </c>
      <c r="BV103" s="76">
        <v>0</v>
      </c>
      <c r="BW103" s="76">
        <v>0</v>
      </c>
      <c r="BX103" s="76">
        <f t="shared" si="506"/>
        <v>0</v>
      </c>
      <c r="BY103" s="76">
        <f t="shared" si="339"/>
        <v>0</v>
      </c>
    </row>
    <row r="104" spans="1:77" ht="12.75" customHeight="1" x14ac:dyDescent="0.15">
      <c r="A104" s="15"/>
      <c r="B104" s="16" t="s">
        <v>202</v>
      </c>
      <c r="C104" s="81">
        <f t="shared" ref="C104:AH104" si="507">C9+C27+C35+C45+C55+C65+C68+C78+C82+C92</f>
        <v>147749.02547832514</v>
      </c>
      <c r="D104" s="81">
        <f t="shared" si="507"/>
        <v>2283.7126899292098</v>
      </c>
      <c r="E104" s="81">
        <f t="shared" si="507"/>
        <v>586.42105263157885</v>
      </c>
      <c r="F104" s="81">
        <f t="shared" si="507"/>
        <v>1794.4865580736541</v>
      </c>
      <c r="G104" s="81">
        <f t="shared" si="507"/>
        <v>70839.308600543955</v>
      </c>
      <c r="H104" s="81">
        <f t="shared" si="507"/>
        <v>11218.494487979962</v>
      </c>
      <c r="I104" s="81">
        <f t="shared" si="507"/>
        <v>2985.7036652890902</v>
      </c>
      <c r="J104" s="81">
        <f t="shared" si="507"/>
        <v>8011.3296051353718</v>
      </c>
      <c r="K104" s="81">
        <f t="shared" si="507"/>
        <v>1951.713381414977</v>
      </c>
      <c r="L104" s="81">
        <f t="shared" si="507"/>
        <v>1821.6581481263677</v>
      </c>
      <c r="M104" s="81">
        <f t="shared" si="507"/>
        <v>6214.3402711319613</v>
      </c>
      <c r="N104" s="81">
        <f t="shared" si="507"/>
        <v>1379.4367943913098</v>
      </c>
      <c r="O104" s="81">
        <f t="shared" si="507"/>
        <v>1055.7655837716475</v>
      </c>
      <c r="P104" s="81">
        <f t="shared" si="507"/>
        <v>1098.9941920663537</v>
      </c>
      <c r="Q104" s="81">
        <f t="shared" si="507"/>
        <v>6527.2759666625807</v>
      </c>
      <c r="R104" s="81">
        <f t="shared" si="507"/>
        <v>2791.9058257477373</v>
      </c>
      <c r="S104" s="81">
        <f t="shared" si="507"/>
        <v>9243.9250744303172</v>
      </c>
      <c r="T104" s="81">
        <f t="shared" si="507"/>
        <v>26927.871910024282</v>
      </c>
      <c r="U104" s="81">
        <f t="shared" si="507"/>
        <v>21142.947520661044</v>
      </c>
      <c r="V104" s="81">
        <f t="shared" si="507"/>
        <v>19041.102131595526</v>
      </c>
      <c r="W104" s="81">
        <f t="shared" si="507"/>
        <v>805.54588695291238</v>
      </c>
      <c r="X104" s="81">
        <f t="shared" si="507"/>
        <v>1597.5604611417316</v>
      </c>
      <c r="Y104" s="81">
        <f t="shared" si="507"/>
        <v>399.35716564283911</v>
      </c>
      <c r="Z104" s="81">
        <f t="shared" si="507"/>
        <v>255.93321204927997</v>
      </c>
      <c r="AA104" s="81">
        <f t="shared" si="507"/>
        <v>4373.1940246474605</v>
      </c>
      <c r="AB104" s="81">
        <f t="shared" si="507"/>
        <v>8789.1670855842603</v>
      </c>
      <c r="AC104" s="81">
        <f t="shared" si="507"/>
        <v>15297.362751275445</v>
      </c>
      <c r="AD104" s="81">
        <f t="shared" si="507"/>
        <v>193.36461539445213</v>
      </c>
      <c r="AE104" s="81">
        <f t="shared" si="507"/>
        <v>93258.347440999991</v>
      </c>
      <c r="AF104" s="81">
        <f t="shared" si="507"/>
        <v>3022.8766162520942</v>
      </c>
      <c r="AG104" s="81">
        <f t="shared" si="507"/>
        <v>3368.1326469038227</v>
      </c>
      <c r="AH104" s="81">
        <f t="shared" si="507"/>
        <v>29209.276844324573</v>
      </c>
      <c r="AI104" s="81">
        <f t="shared" ref="AI104:BN104" si="508">AI9+AI27+AI35+AI45+AI55+AI65+AI68+AI78+AI82+AI92</f>
        <v>55890.075352209889</v>
      </c>
      <c r="AJ104" s="81">
        <f t="shared" si="508"/>
        <v>8182.7318811468131</v>
      </c>
      <c r="AK104" s="81">
        <f t="shared" si="508"/>
        <v>6698.3935946936626</v>
      </c>
      <c r="AL104" s="81">
        <f t="shared" si="508"/>
        <v>263.42129988177237</v>
      </c>
      <c r="AM104" s="81">
        <f t="shared" si="508"/>
        <v>30682.046467667198</v>
      </c>
      <c r="AN104" s="81">
        <f t="shared" si="508"/>
        <v>16636.902433731932</v>
      </c>
      <c r="AO104" s="81">
        <f t="shared" si="508"/>
        <v>5837.3778720678811</v>
      </c>
      <c r="AP104" s="81">
        <f t="shared" si="508"/>
        <v>12059.092409280152</v>
      </c>
      <c r="AQ104" s="81">
        <f t="shared" si="508"/>
        <v>9060.7867574222182</v>
      </c>
      <c r="AR104" s="81">
        <f t="shared" si="508"/>
        <v>163.64247273714983</v>
      </c>
      <c r="AS104" s="81">
        <f t="shared" si="508"/>
        <v>26538.107592175162</v>
      </c>
      <c r="AT104" s="81">
        <f t="shared" si="508"/>
        <v>97.165413768207713</v>
      </c>
      <c r="AU104" s="81">
        <f t="shared" si="508"/>
        <v>88.9</v>
      </c>
      <c r="AV104" s="81">
        <f t="shared" si="508"/>
        <v>1610.53</v>
      </c>
      <c r="AW104" s="81">
        <f t="shared" si="508"/>
        <v>249.51999999999998</v>
      </c>
      <c r="AX104" s="81">
        <f t="shared" si="508"/>
        <v>1904.6359500000001</v>
      </c>
      <c r="AY104" s="81">
        <f t="shared" si="508"/>
        <v>27.044</v>
      </c>
      <c r="AZ104" s="81">
        <f t="shared" si="508"/>
        <v>14508.368</v>
      </c>
      <c r="BA104" s="81">
        <f t="shared" si="508"/>
        <v>56.019999999999996</v>
      </c>
      <c r="BB104" s="81">
        <f t="shared" si="508"/>
        <v>3159.82</v>
      </c>
      <c r="BC104" s="81">
        <f t="shared" si="508"/>
        <v>962.38</v>
      </c>
      <c r="BD104" s="81">
        <f t="shared" si="508"/>
        <v>1579.5931</v>
      </c>
      <c r="BE104" s="81">
        <f t="shared" si="508"/>
        <v>6.2491000000000003</v>
      </c>
      <c r="BF104" s="81">
        <f t="shared" si="508"/>
        <v>179.415131</v>
      </c>
      <c r="BG104" s="81">
        <f t="shared" si="508"/>
        <v>8239.5879999999997</v>
      </c>
      <c r="BH104" s="81">
        <f t="shared" si="508"/>
        <v>25001.551999999996</v>
      </c>
      <c r="BI104" s="81">
        <f t="shared" si="508"/>
        <v>7639.5879999999997</v>
      </c>
      <c r="BJ104" s="81">
        <f t="shared" si="508"/>
        <v>19526.498</v>
      </c>
      <c r="BK104" s="81">
        <f t="shared" si="508"/>
        <v>762084.98251688294</v>
      </c>
      <c r="BL104" s="81">
        <f t="shared" si="508"/>
        <v>1217417.9210013989</v>
      </c>
      <c r="BM104" s="81">
        <f t="shared" si="508"/>
        <v>21603.834453222004</v>
      </c>
      <c r="BN104" s="81">
        <f t="shared" si="508"/>
        <v>93551.895189000003</v>
      </c>
      <c r="BO104" s="81">
        <f t="shared" ref="BO104:BY104" si="509">BO9+BO27+BO35+BO45+BO55+BO65+BO68+BO78+BO82+BO92</f>
        <v>71573.848463000002</v>
      </c>
      <c r="BP104" s="81">
        <f t="shared" si="509"/>
        <v>165125.743652</v>
      </c>
      <c r="BQ104" s="81">
        <f t="shared" si="509"/>
        <v>1404147.4991066209</v>
      </c>
      <c r="BR104" s="81">
        <f t="shared" si="509"/>
        <v>292730.72984152217</v>
      </c>
      <c r="BS104" s="81">
        <f t="shared" si="509"/>
        <v>285.63499999999999</v>
      </c>
      <c r="BT104" s="81">
        <f t="shared" si="509"/>
        <v>44850.442958095489</v>
      </c>
      <c r="BU104" s="81">
        <f t="shared" si="509"/>
        <v>337866.80779961764</v>
      </c>
      <c r="BV104" s="81">
        <f t="shared" si="509"/>
        <v>62566.139303000004</v>
      </c>
      <c r="BW104" s="81">
        <f t="shared" si="509"/>
        <v>53012.5</v>
      </c>
      <c r="BX104" s="81">
        <f t="shared" si="509"/>
        <v>115578.63930299999</v>
      </c>
      <c r="BY104" s="81">
        <f t="shared" si="509"/>
        <v>2619677.9287261218</v>
      </c>
    </row>
    <row r="105" spans="1:77" ht="12.75" customHeight="1" x14ac:dyDescent="0.15">
      <c r="A105" s="90" t="s">
        <v>12</v>
      </c>
      <c r="B105" s="91" t="s">
        <v>309</v>
      </c>
      <c r="C105" s="92">
        <v>605002.68577101664</v>
      </c>
      <c r="D105" s="92">
        <v>18300.553994051545</v>
      </c>
      <c r="E105" s="92">
        <v>5466</v>
      </c>
      <c r="F105" s="92">
        <v>8751</v>
      </c>
      <c r="G105" s="92">
        <v>86300.068774800398</v>
      </c>
      <c r="H105" s="92">
        <v>20525.798539042386</v>
      </c>
      <c r="I105" s="92">
        <v>11529.340300061203</v>
      </c>
      <c r="J105" s="92">
        <v>11238.552053231146</v>
      </c>
      <c r="K105" s="92">
        <v>4089.6613595905346</v>
      </c>
      <c r="L105" s="92">
        <v>2539.2941814849491</v>
      </c>
      <c r="M105" s="92">
        <v>9011.5265697365267</v>
      </c>
      <c r="N105" s="92">
        <v>1892.4628318294185</v>
      </c>
      <c r="O105" s="92">
        <v>1887.6426481407557</v>
      </c>
      <c r="P105" s="92">
        <v>1453.4566547774916</v>
      </c>
      <c r="Q105" s="92">
        <v>9779.531574795772</v>
      </c>
      <c r="R105" s="92">
        <v>4311.0556682359329</v>
      </c>
      <c r="S105" s="92">
        <v>12044.501616793763</v>
      </c>
      <c r="T105" s="92">
        <v>39218.956665340862</v>
      </c>
      <c r="U105" s="92">
        <v>26417.737623757039</v>
      </c>
      <c r="V105" s="92">
        <v>24344.588373513725</v>
      </c>
      <c r="W105" s="92">
        <v>1068.925036104225</v>
      </c>
      <c r="X105" s="92">
        <v>2062.2266912012342</v>
      </c>
      <c r="Y105" s="92">
        <v>927.92648308726143</v>
      </c>
      <c r="Z105" s="92">
        <v>353.87924956458949</v>
      </c>
      <c r="AA105" s="92">
        <v>7144.5064271990468</v>
      </c>
      <c r="AB105" s="92">
        <v>10860.016078196337</v>
      </c>
      <c r="AC105" s="92">
        <v>30615.94221497577</v>
      </c>
      <c r="AD105" s="92">
        <v>876.40300000000002</v>
      </c>
      <c r="AE105" s="92">
        <v>182614.37686444799</v>
      </c>
      <c r="AF105" s="92">
        <v>18248.066993976936</v>
      </c>
      <c r="AG105" s="92">
        <v>20332.258966462603</v>
      </c>
      <c r="AH105" s="92">
        <v>176326.36338353352</v>
      </c>
      <c r="AI105" s="92">
        <v>119978.90556228705</v>
      </c>
      <c r="AJ105" s="92">
        <v>28037.543773941397</v>
      </c>
      <c r="AK105" s="92">
        <v>10583.892069882742</v>
      </c>
      <c r="AL105" s="92">
        <v>1654.0627099712387</v>
      </c>
      <c r="AM105" s="92">
        <v>44335.044494893154</v>
      </c>
      <c r="AN105" s="92">
        <v>24041.026595318373</v>
      </c>
      <c r="AO105" s="92">
        <v>22451.596238543127</v>
      </c>
      <c r="AP105" s="92">
        <v>56589.487647554459</v>
      </c>
      <c r="AQ105" s="92">
        <v>14553.5161714436</v>
      </c>
      <c r="AR105" s="92">
        <v>252.22731666280154</v>
      </c>
      <c r="AS105" s="92">
        <v>97199.321058632835</v>
      </c>
      <c r="AT105" s="92">
        <v>597.15344974377422</v>
      </c>
      <c r="AU105" s="92">
        <v>610.9189487513728</v>
      </c>
      <c r="AV105" s="92">
        <v>4721.0171564431903</v>
      </c>
      <c r="AW105" s="92">
        <v>517.87929079423304</v>
      </c>
      <c r="AX105" s="92">
        <v>3290.287732723637</v>
      </c>
      <c r="AY105" s="92">
        <v>165.12392017689982</v>
      </c>
      <c r="AZ105" s="92">
        <v>32717.4810352114</v>
      </c>
      <c r="BA105" s="92">
        <v>204.59</v>
      </c>
      <c r="BB105" s="92">
        <v>9778.2936360416497</v>
      </c>
      <c r="BC105" s="92">
        <v>3480.8246177515798</v>
      </c>
      <c r="BD105" s="92">
        <v>2975.2897895359501</v>
      </c>
      <c r="BE105" s="92">
        <v>15.600814763967797</v>
      </c>
      <c r="BF105" s="92">
        <v>929.48386711454623</v>
      </c>
      <c r="BG105" s="92">
        <v>33070</v>
      </c>
      <c r="BH105" s="92">
        <v>92741</v>
      </c>
      <c r="BI105" s="92">
        <v>24728</v>
      </c>
      <c r="BJ105" s="92">
        <v>66472</v>
      </c>
      <c r="BK105" s="92">
        <f t="shared" si="502"/>
        <v>2052226.8744871328</v>
      </c>
      <c r="BL105" s="72"/>
    </row>
    <row r="106" spans="1:77" ht="12.75" customHeight="1" x14ac:dyDescent="0.15">
      <c r="A106" s="93" t="s">
        <v>29</v>
      </c>
      <c r="B106" s="94" t="s">
        <v>310</v>
      </c>
      <c r="C106" s="95">
        <v>147749.02547832514</v>
      </c>
      <c r="D106" s="95">
        <v>2283.7126899292098</v>
      </c>
      <c r="E106" s="95">
        <v>586.42105263157885</v>
      </c>
      <c r="F106" s="95">
        <v>1794.5349999999996</v>
      </c>
      <c r="G106" s="95">
        <v>70839.308600543911</v>
      </c>
      <c r="H106" s="95">
        <v>11218.494487979962</v>
      </c>
      <c r="I106" s="95">
        <v>2985.7036652890897</v>
      </c>
      <c r="J106" s="95">
        <v>8011.3296051353709</v>
      </c>
      <c r="K106" s="95">
        <v>1951.713381414977</v>
      </c>
      <c r="L106" s="95">
        <v>1821.6581481263677</v>
      </c>
      <c r="M106" s="95">
        <v>6214.3402711319613</v>
      </c>
      <c r="N106" s="95">
        <v>1379.4367943913098</v>
      </c>
      <c r="O106" s="95">
        <v>1055.7655837716479</v>
      </c>
      <c r="P106" s="95">
        <v>1098.9941920663537</v>
      </c>
      <c r="Q106" s="95">
        <v>6527.2759666625807</v>
      </c>
      <c r="R106" s="95">
        <v>2791.9058257477373</v>
      </c>
      <c r="S106" s="95">
        <v>9243.9250744303172</v>
      </c>
      <c r="T106" s="95">
        <v>26927.871910024285</v>
      </c>
      <c r="U106" s="95">
        <v>21142.947311580818</v>
      </c>
      <c r="V106" s="95">
        <v>19041.102131595489</v>
      </c>
      <c r="W106" s="95">
        <v>805.54588695291238</v>
      </c>
      <c r="X106" s="95">
        <v>1597.5604611417314</v>
      </c>
      <c r="Y106" s="95">
        <v>399.35716564283859</v>
      </c>
      <c r="Z106" s="95">
        <v>255.93321204928</v>
      </c>
      <c r="AA106" s="95">
        <v>4373.1940246474587</v>
      </c>
      <c r="AB106" s="95">
        <v>8789.1675274505706</v>
      </c>
      <c r="AC106" s="95">
        <v>15297.319481740567</v>
      </c>
      <c r="AD106" s="95">
        <v>193.36461539445216</v>
      </c>
      <c r="AE106" s="95">
        <v>93258.347440999991</v>
      </c>
      <c r="AF106" s="95">
        <v>3022.8766162520942</v>
      </c>
      <c r="AG106" s="95">
        <v>3368.1326469038227</v>
      </c>
      <c r="AH106" s="95">
        <v>29209.276844324573</v>
      </c>
      <c r="AI106" s="95">
        <v>55890.075352209889</v>
      </c>
      <c r="AJ106" s="95">
        <v>8182.7318811468131</v>
      </c>
      <c r="AK106" s="95">
        <v>6698.3935946936626</v>
      </c>
      <c r="AL106" s="95">
        <v>263.42129988177237</v>
      </c>
      <c r="AM106" s="95">
        <v>30682.046467667198</v>
      </c>
      <c r="AN106" s="95">
        <v>16636.902433731932</v>
      </c>
      <c r="AO106" s="95">
        <v>5837.3778720678811</v>
      </c>
      <c r="AP106" s="95">
        <v>12059.092409280154</v>
      </c>
      <c r="AQ106" s="95">
        <v>9060.7967574222166</v>
      </c>
      <c r="AR106" s="95">
        <v>163.64248407475984</v>
      </c>
      <c r="AS106" s="95">
        <v>26538.107592175162</v>
      </c>
      <c r="AT106" s="95">
        <v>97.165413768207713</v>
      </c>
      <c r="AU106" s="95">
        <v>88.9</v>
      </c>
      <c r="AV106" s="95">
        <v>1610.53</v>
      </c>
      <c r="AW106" s="95">
        <v>249.51999999999998</v>
      </c>
      <c r="AX106" s="95">
        <v>1904.6359500000001</v>
      </c>
      <c r="AY106" s="95">
        <v>27.044</v>
      </c>
      <c r="AZ106" s="95">
        <v>14508.368</v>
      </c>
      <c r="BA106" s="95">
        <v>56.019999999999996</v>
      </c>
      <c r="BB106" s="95">
        <v>3159.48</v>
      </c>
      <c r="BC106" s="95">
        <v>962.38</v>
      </c>
      <c r="BD106" s="95">
        <v>1579.5931</v>
      </c>
      <c r="BE106" s="95">
        <v>6.2491000000000003</v>
      </c>
      <c r="BF106" s="95">
        <v>179.415131</v>
      </c>
      <c r="BG106" s="95">
        <v>8239.5879999999997</v>
      </c>
      <c r="BH106" s="95">
        <v>25001.511999999999</v>
      </c>
      <c r="BI106" s="95">
        <v>7639.5879999999997</v>
      </c>
      <c r="BJ106" s="95">
        <v>19526.498</v>
      </c>
      <c r="BK106" s="95">
        <f t="shared" si="502"/>
        <v>762084.61793339823</v>
      </c>
      <c r="BL106" s="85"/>
    </row>
    <row r="107" spans="1:77" ht="12.75" customHeight="1" x14ac:dyDescent="0.15">
      <c r="A107" s="46" t="s">
        <v>49</v>
      </c>
      <c r="B107" s="47" t="s">
        <v>311</v>
      </c>
      <c r="C107" s="79">
        <f>C105-C106</f>
        <v>457253.66029269149</v>
      </c>
      <c r="D107" s="79">
        <f t="shared" ref="D107:BJ107" si="510">D105-D106</f>
        <v>16016.841304122336</v>
      </c>
      <c r="E107" s="79">
        <f t="shared" si="510"/>
        <v>4879.5789473684208</v>
      </c>
      <c r="F107" s="79">
        <f t="shared" si="510"/>
        <v>6956.4650000000001</v>
      </c>
      <c r="G107" s="79">
        <f t="shared" si="510"/>
        <v>15460.760174256488</v>
      </c>
      <c r="H107" s="79">
        <f t="shared" si="510"/>
        <v>9307.3040510624232</v>
      </c>
      <c r="I107" s="79">
        <f t="shared" si="510"/>
        <v>8543.6366347721141</v>
      </c>
      <c r="J107" s="79">
        <f>J105-J106</f>
        <v>3227.2224480957748</v>
      </c>
      <c r="K107" s="79">
        <f t="shared" si="510"/>
        <v>2137.9479781755576</v>
      </c>
      <c r="L107" s="79">
        <f t="shared" si="510"/>
        <v>717.63603335858147</v>
      </c>
      <c r="M107" s="79">
        <f t="shared" si="510"/>
        <v>2797.1862986045653</v>
      </c>
      <c r="N107" s="79">
        <f t="shared" si="510"/>
        <v>513.02603743810869</v>
      </c>
      <c r="O107" s="79">
        <f t="shared" si="510"/>
        <v>831.87706436910776</v>
      </c>
      <c r="P107" s="79">
        <f t="shared" si="510"/>
        <v>354.46246271113796</v>
      </c>
      <c r="Q107" s="79">
        <f t="shared" si="510"/>
        <v>3252.2556081331913</v>
      </c>
      <c r="R107" s="79">
        <f t="shared" si="510"/>
        <v>1519.1498424881956</v>
      </c>
      <c r="S107" s="79">
        <f t="shared" si="510"/>
        <v>2800.5765423634457</v>
      </c>
      <c r="T107" s="79">
        <f t="shared" si="510"/>
        <v>12291.084755316577</v>
      </c>
      <c r="U107" s="79">
        <f t="shared" si="510"/>
        <v>5274.7903121762211</v>
      </c>
      <c r="V107" s="79">
        <f t="shared" si="510"/>
        <v>5303.4862419182355</v>
      </c>
      <c r="W107" s="79">
        <f t="shared" si="510"/>
        <v>263.37914915131262</v>
      </c>
      <c r="X107" s="79">
        <f t="shared" si="510"/>
        <v>464.66623005950282</v>
      </c>
      <c r="Y107" s="79">
        <f t="shared" si="510"/>
        <v>528.56931744442284</v>
      </c>
      <c r="Z107" s="79">
        <f t="shared" si="510"/>
        <v>97.946037515309484</v>
      </c>
      <c r="AA107" s="79">
        <f t="shared" si="510"/>
        <v>2771.3124025515881</v>
      </c>
      <c r="AB107" s="79">
        <f t="shared" si="510"/>
        <v>2070.8485507457663</v>
      </c>
      <c r="AC107" s="79">
        <f t="shared" si="510"/>
        <v>15318.622733235203</v>
      </c>
      <c r="AD107" s="79">
        <f t="shared" si="510"/>
        <v>683.03838460554789</v>
      </c>
      <c r="AE107" s="79">
        <f t="shared" si="510"/>
        <v>89356.029423447995</v>
      </c>
      <c r="AF107" s="79">
        <f t="shared" si="510"/>
        <v>15225.190377724841</v>
      </c>
      <c r="AG107" s="79">
        <f t="shared" si="510"/>
        <v>16964.126319558782</v>
      </c>
      <c r="AH107" s="79">
        <f t="shared" si="510"/>
        <v>147117.08653920895</v>
      </c>
      <c r="AI107" s="79">
        <f t="shared" si="510"/>
        <v>64088.830210077162</v>
      </c>
      <c r="AJ107" s="79">
        <f t="shared" si="510"/>
        <v>19854.811892794583</v>
      </c>
      <c r="AK107" s="79">
        <f t="shared" si="510"/>
        <v>3885.4984751890797</v>
      </c>
      <c r="AL107" s="79">
        <f t="shared" si="510"/>
        <v>1390.6414100894663</v>
      </c>
      <c r="AM107" s="79">
        <f t="shared" si="510"/>
        <v>13652.998027225956</v>
      </c>
      <c r="AN107" s="79">
        <f t="shared" si="510"/>
        <v>7404.1241615864419</v>
      </c>
      <c r="AO107" s="79">
        <f t="shared" si="510"/>
        <v>16614.218366475245</v>
      </c>
      <c r="AP107" s="79">
        <f t="shared" si="510"/>
        <v>44530.395238274301</v>
      </c>
      <c r="AQ107" s="79">
        <f t="shared" si="510"/>
        <v>5492.7194140213833</v>
      </c>
      <c r="AR107" s="79">
        <f t="shared" si="510"/>
        <v>88.584832588041706</v>
      </c>
      <c r="AS107" s="79">
        <f t="shared" si="510"/>
        <v>70661.213466457673</v>
      </c>
      <c r="AT107" s="79">
        <f t="shared" si="510"/>
        <v>499.9880359755665</v>
      </c>
      <c r="AU107" s="79">
        <f t="shared" si="510"/>
        <v>522.01894875137282</v>
      </c>
      <c r="AV107" s="79">
        <f t="shared" si="510"/>
        <v>3110.4871564431905</v>
      </c>
      <c r="AW107" s="79">
        <f t="shared" si="510"/>
        <v>268.35929079423306</v>
      </c>
      <c r="AX107" s="79">
        <f t="shared" si="510"/>
        <v>1385.6517827236369</v>
      </c>
      <c r="AY107" s="79">
        <f t="shared" si="510"/>
        <v>138.0799201768998</v>
      </c>
      <c r="AZ107" s="79">
        <f t="shared" si="510"/>
        <v>18209.113035211398</v>
      </c>
      <c r="BA107" s="79">
        <f t="shared" si="510"/>
        <v>148.57</v>
      </c>
      <c r="BB107" s="79">
        <f t="shared" si="510"/>
        <v>6618.8136360416502</v>
      </c>
      <c r="BC107" s="79">
        <f t="shared" si="510"/>
        <v>2518.4446177515797</v>
      </c>
      <c r="BD107" s="79">
        <f t="shared" si="510"/>
        <v>1395.6966895359501</v>
      </c>
      <c r="BE107" s="79">
        <f t="shared" si="510"/>
        <v>9.3517147639677969</v>
      </c>
      <c r="BF107" s="79">
        <f t="shared" si="510"/>
        <v>750.06873611454625</v>
      </c>
      <c r="BG107" s="79">
        <f t="shared" si="510"/>
        <v>24830.412</v>
      </c>
      <c r="BH107" s="79">
        <f t="shared" si="510"/>
        <v>67739.487999999998</v>
      </c>
      <c r="BI107" s="79">
        <f t="shared" si="510"/>
        <v>17088.412</v>
      </c>
      <c r="BJ107" s="79">
        <f t="shared" si="510"/>
        <v>46945.502</v>
      </c>
      <c r="BK107" s="79">
        <f t="shared" si="502"/>
        <v>1290142.2565537347</v>
      </c>
      <c r="BM107" s="86"/>
    </row>
    <row r="108" spans="1:77" ht="12.75" customHeight="1" x14ac:dyDescent="0.15">
      <c r="A108" s="96" t="s">
        <v>51</v>
      </c>
      <c r="B108" s="97" t="s">
        <v>312</v>
      </c>
      <c r="C108" s="98">
        <v>97744.066151237697</v>
      </c>
      <c r="D108" s="98">
        <v>5312.6911398610982</v>
      </c>
      <c r="E108" s="98">
        <v>1707.1275730872246</v>
      </c>
      <c r="F108" s="98">
        <v>2603.0214139025102</v>
      </c>
      <c r="G108" s="98">
        <v>5922.4847339262997</v>
      </c>
      <c r="H108" s="98">
        <v>5183.7544035821202</v>
      </c>
      <c r="I108" s="98">
        <v>3189.20309880387</v>
      </c>
      <c r="J108" s="98">
        <v>1225.9834405496003</v>
      </c>
      <c r="K108" s="98">
        <v>958.57673500310989</v>
      </c>
      <c r="L108" s="98">
        <v>412.54880043583989</v>
      </c>
      <c r="M108" s="98">
        <v>1430.0704302653098</v>
      </c>
      <c r="N108" s="98">
        <v>269.74132848335989</v>
      </c>
      <c r="O108" s="98">
        <v>442.81417922027003</v>
      </c>
      <c r="P108" s="98">
        <v>160.659307934796</v>
      </c>
      <c r="Q108" s="98">
        <v>1538.0379107161898</v>
      </c>
      <c r="R108" s="98">
        <v>987.3271059865001</v>
      </c>
      <c r="S108" s="98">
        <v>2015.4139663226097</v>
      </c>
      <c r="T108" s="98">
        <v>6573.9354216893989</v>
      </c>
      <c r="U108" s="98">
        <v>1900.6017395786303</v>
      </c>
      <c r="V108" s="98">
        <v>2377.8833359132996</v>
      </c>
      <c r="W108" s="98">
        <v>72.874463922385985</v>
      </c>
      <c r="X108" s="98">
        <v>166.56807452914404</v>
      </c>
      <c r="Y108" s="98">
        <v>324.47000620956601</v>
      </c>
      <c r="Z108" s="98">
        <v>59.216089271520104</v>
      </c>
      <c r="AA108" s="98">
        <v>1292.9297388448449</v>
      </c>
      <c r="AB108" s="98">
        <v>909.20568881140127</v>
      </c>
      <c r="AC108" s="98">
        <v>7156.3323729138801</v>
      </c>
      <c r="AD108" s="98">
        <v>503.98538645287999</v>
      </c>
      <c r="AE108" s="98">
        <v>63826.833706252728</v>
      </c>
      <c r="AF108" s="98">
        <v>6166.1987452195599</v>
      </c>
      <c r="AG108" s="98">
        <v>5669.93956283852</v>
      </c>
      <c r="AH108" s="98">
        <v>42500.313775008362</v>
      </c>
      <c r="AI108" s="98">
        <v>29495.865139979076</v>
      </c>
      <c r="AJ108" s="98">
        <v>1101.3590241787501</v>
      </c>
      <c r="AK108" s="98">
        <v>2355.4075792406957</v>
      </c>
      <c r="AL108" s="98">
        <v>924.32116764878401</v>
      </c>
      <c r="AM108" s="98">
        <v>7076.1049064584331</v>
      </c>
      <c r="AN108" s="98">
        <v>3837.0735427371765</v>
      </c>
      <c r="AO108" s="98">
        <v>5188.0040344073996</v>
      </c>
      <c r="AP108" s="98">
        <v>10342.06804186742</v>
      </c>
      <c r="AQ108" s="98">
        <v>3487.8390257034812</v>
      </c>
      <c r="AR108" s="98">
        <v>39.315039502989748</v>
      </c>
      <c r="AS108" s="98">
        <v>11292.838869706438</v>
      </c>
      <c r="AT108" s="98">
        <v>53.286287005542633</v>
      </c>
      <c r="AU108" s="98">
        <v>54.514635148232166</v>
      </c>
      <c r="AV108" s="98">
        <v>421.27442328979924</v>
      </c>
      <c r="AW108" s="98">
        <v>169.38792652400798</v>
      </c>
      <c r="AX108" s="98">
        <v>293.60496289849289</v>
      </c>
      <c r="AY108" s="98">
        <v>14.734639154813541</v>
      </c>
      <c r="AZ108" s="98">
        <v>2919.5363480296701</v>
      </c>
      <c r="BA108" s="98">
        <v>69.458194248588995</v>
      </c>
      <c r="BB108" s="98">
        <v>1022.55455249929</v>
      </c>
      <c r="BC108" s="98">
        <v>2355.4075792406957</v>
      </c>
      <c r="BD108" s="98">
        <v>265.4964912584868</v>
      </c>
      <c r="BE108" s="98">
        <v>1.3921203894740826</v>
      </c>
      <c r="BF108" s="98">
        <v>82.941401630249459</v>
      </c>
      <c r="BG108" s="98">
        <v>46425.71875873419</v>
      </c>
      <c r="BH108" s="98">
        <v>63917.138390358494</v>
      </c>
      <c r="BI108" s="98">
        <v>16321.0560420888</v>
      </c>
      <c r="BJ108" s="98">
        <v>25807.516275577553</v>
      </c>
      <c r="BK108" s="98">
        <f t="shared" si="502"/>
        <v>505940.02522628126</v>
      </c>
    </row>
    <row r="109" spans="1:77" ht="12.75" customHeight="1" x14ac:dyDescent="0.15">
      <c r="A109" s="99" t="s">
        <v>53</v>
      </c>
      <c r="B109" s="100" t="s">
        <v>313</v>
      </c>
      <c r="C109" s="101">
        <f>+C110-C111+C112</f>
        <v>-194.00000000000011</v>
      </c>
      <c r="D109" s="101">
        <f t="shared" ref="D109:BJ109" si="511">+D110-D111+D112</f>
        <v>972.59904973508583</v>
      </c>
      <c r="E109" s="101">
        <f t="shared" si="511"/>
        <v>20.173335842045674</v>
      </c>
      <c r="F109" s="101">
        <f t="shared" si="511"/>
        <v>351.41860961417495</v>
      </c>
      <c r="G109" s="101">
        <f t="shared" si="511"/>
        <v>4515.0553277518402</v>
      </c>
      <c r="H109" s="101">
        <f t="shared" si="511"/>
        <v>1926.1044360071128</v>
      </c>
      <c r="I109" s="101">
        <f t="shared" si="511"/>
        <v>577.19708359237006</v>
      </c>
      <c r="J109" s="101">
        <f t="shared" si="511"/>
        <v>1047.5575726483701</v>
      </c>
      <c r="K109" s="101">
        <f t="shared" si="511"/>
        <v>488.82929591779998</v>
      </c>
      <c r="L109" s="101">
        <f t="shared" si="511"/>
        <v>82.753640106540047</v>
      </c>
      <c r="M109" s="101">
        <f t="shared" si="511"/>
        <v>504.89989510219846</v>
      </c>
      <c r="N109" s="101">
        <f t="shared" si="511"/>
        <v>133.40911617557907</v>
      </c>
      <c r="O109" s="101">
        <f t="shared" si="511"/>
        <v>39.887566133107029</v>
      </c>
      <c r="P109" s="101">
        <f t="shared" si="511"/>
        <v>66.870285405228429</v>
      </c>
      <c r="Q109" s="101">
        <f t="shared" si="511"/>
        <v>1452.9336739926898</v>
      </c>
      <c r="R109" s="101">
        <f t="shared" si="511"/>
        <v>397.40332754384002</v>
      </c>
      <c r="S109" s="101">
        <f t="shared" si="511"/>
        <v>305.75911457959972</v>
      </c>
      <c r="T109" s="101">
        <f t="shared" si="511"/>
        <v>1531.85969268504</v>
      </c>
      <c r="U109" s="101">
        <f t="shared" si="511"/>
        <v>2279.49857393408</v>
      </c>
      <c r="V109" s="101">
        <f t="shared" si="511"/>
        <v>1277.6338720743029</v>
      </c>
      <c r="W109" s="101">
        <f t="shared" si="511"/>
        <v>140.74870561238004</v>
      </c>
      <c r="X109" s="101">
        <f t="shared" si="511"/>
        <v>74.412584640115227</v>
      </c>
      <c r="Y109" s="101">
        <f t="shared" si="511"/>
        <v>153.56332271466795</v>
      </c>
      <c r="Z109" s="101">
        <f t="shared" si="511"/>
        <v>23.576534440901742</v>
      </c>
      <c r="AA109" s="101">
        <f t="shared" si="511"/>
        <v>742.7572878341291</v>
      </c>
      <c r="AB109" s="101">
        <f t="shared" si="511"/>
        <v>865.7</v>
      </c>
      <c r="AC109" s="101">
        <f t="shared" si="511"/>
        <v>297.34515509316998</v>
      </c>
      <c r="AD109" s="101">
        <f t="shared" si="511"/>
        <v>0</v>
      </c>
      <c r="AE109" s="101">
        <f t="shared" si="511"/>
        <v>9688.2000000000007</v>
      </c>
      <c r="AF109" s="101">
        <f t="shared" si="511"/>
        <v>4479.1278497870107</v>
      </c>
      <c r="AG109" s="101">
        <f t="shared" si="511"/>
        <v>5381.8465040273795</v>
      </c>
      <c r="AH109" s="101">
        <f t="shared" si="511"/>
        <v>64178.602758685396</v>
      </c>
      <c r="AI109" s="101">
        <f t="shared" si="511"/>
        <v>187.5</v>
      </c>
      <c r="AJ109" s="101">
        <f t="shared" si="511"/>
        <v>1871.1310000000001</v>
      </c>
      <c r="AK109" s="101">
        <f t="shared" si="511"/>
        <v>924.2</v>
      </c>
      <c r="AL109" s="101">
        <f t="shared" si="511"/>
        <v>172.1</v>
      </c>
      <c r="AM109" s="101">
        <f t="shared" si="511"/>
        <v>2068.7732000000001</v>
      </c>
      <c r="AN109" s="101">
        <f t="shared" si="511"/>
        <v>1147.8268000000003</v>
      </c>
      <c r="AO109" s="101">
        <f t="shared" si="511"/>
        <v>3171</v>
      </c>
      <c r="AP109" s="101">
        <f t="shared" si="511"/>
        <v>246.042575249153</v>
      </c>
      <c r="AQ109" s="101">
        <f t="shared" si="511"/>
        <v>64.076378332604719</v>
      </c>
      <c r="AR109" s="101">
        <f t="shared" si="511"/>
        <v>1.8810464182427198</v>
      </c>
      <c r="AS109" s="101">
        <f t="shared" si="511"/>
        <v>2080.4</v>
      </c>
      <c r="AT109" s="101">
        <f t="shared" si="511"/>
        <v>253.5</v>
      </c>
      <c r="AU109" s="101">
        <f t="shared" si="511"/>
        <v>63.450373102673318</v>
      </c>
      <c r="AV109" s="101">
        <f t="shared" si="511"/>
        <v>493.62740040667973</v>
      </c>
      <c r="AW109" s="101">
        <f t="shared" si="511"/>
        <v>41</v>
      </c>
      <c r="AX109" s="101">
        <f t="shared" si="511"/>
        <v>343.83106708043437</v>
      </c>
      <c r="AY109" s="101">
        <f t="shared" si="511"/>
        <v>100</v>
      </c>
      <c r="AZ109" s="101">
        <f t="shared" si="511"/>
        <v>1006.5929138732502</v>
      </c>
      <c r="BA109" s="101">
        <f t="shared" si="511"/>
        <v>21.24882827682428</v>
      </c>
      <c r="BB109" s="101">
        <f t="shared" si="511"/>
        <v>1168.7788763508099</v>
      </c>
      <c r="BC109" s="101">
        <f t="shared" si="511"/>
        <v>113.62033122022498</v>
      </c>
      <c r="BD109" s="101">
        <f t="shared" si="511"/>
        <v>309.01520998894404</v>
      </c>
      <c r="BE109" s="101">
        <f t="shared" si="511"/>
        <v>1.8</v>
      </c>
      <c r="BF109" s="101">
        <f t="shared" si="511"/>
        <v>96.536698168999223</v>
      </c>
      <c r="BG109" s="101">
        <f t="shared" si="511"/>
        <v>0</v>
      </c>
      <c r="BH109" s="101">
        <f t="shared" si="511"/>
        <v>0</v>
      </c>
      <c r="BI109" s="101">
        <f t="shared" si="511"/>
        <v>437.07690000000002</v>
      </c>
      <c r="BJ109" s="101">
        <f t="shared" si="511"/>
        <v>3291.8503700000001</v>
      </c>
      <c r="BK109" s="101">
        <f t="shared" si="502"/>
        <v>123480.58414014499</v>
      </c>
      <c r="BL109" s="72"/>
    </row>
    <row r="110" spans="1:77" ht="12.75" customHeight="1" x14ac:dyDescent="0.15">
      <c r="A110" s="96" t="s">
        <v>314</v>
      </c>
      <c r="B110" s="102" t="s">
        <v>315</v>
      </c>
      <c r="C110" s="98">
        <v>99.599999999999909</v>
      </c>
      <c r="D110" s="98">
        <v>969.59904973508583</v>
      </c>
      <c r="E110" s="98">
        <v>19.063335842045674</v>
      </c>
      <c r="F110" s="98">
        <v>350.21860961417497</v>
      </c>
      <c r="G110" s="98">
        <v>4471.75532775184</v>
      </c>
      <c r="H110" s="98">
        <v>1916.0044360071129</v>
      </c>
      <c r="I110" s="98">
        <v>573.69708359237006</v>
      </c>
      <c r="J110" s="98">
        <v>1045.35757264837</v>
      </c>
      <c r="K110" s="98">
        <v>487.12929591779999</v>
      </c>
      <c r="L110" s="98">
        <v>81.253640106540047</v>
      </c>
      <c r="M110" s="98">
        <v>497.89989510219846</v>
      </c>
      <c r="N110" s="98">
        <v>131.10911617557906</v>
      </c>
      <c r="O110" s="98">
        <v>38.187566133107026</v>
      </c>
      <c r="P110" s="98">
        <v>65.970285405228424</v>
      </c>
      <c r="Q110" s="98">
        <v>1956.8336739926899</v>
      </c>
      <c r="R110" s="98">
        <v>394.20332754384003</v>
      </c>
      <c r="S110" s="98">
        <v>297.55911457959974</v>
      </c>
      <c r="T110" s="98">
        <v>1518.45969268504</v>
      </c>
      <c r="U110" s="98">
        <v>2268.2985739340802</v>
      </c>
      <c r="V110" s="98">
        <v>1275.6338720743029</v>
      </c>
      <c r="W110" s="98">
        <v>139.74870561238004</v>
      </c>
      <c r="X110" s="98">
        <v>73.812584640115233</v>
      </c>
      <c r="Y110" s="98">
        <v>153.06332271466795</v>
      </c>
      <c r="Z110" s="98">
        <v>23.276534440901742</v>
      </c>
      <c r="AA110" s="98">
        <v>739.05728783412906</v>
      </c>
      <c r="AB110" s="98">
        <v>860.2</v>
      </c>
      <c r="AC110" s="98">
        <v>297.34515509316998</v>
      </c>
      <c r="AD110" s="98">
        <v>0</v>
      </c>
      <c r="AE110" s="98">
        <v>9653</v>
      </c>
      <c r="AF110" s="98">
        <v>4456.8278497870106</v>
      </c>
      <c r="AG110" s="98">
        <v>5348.6465040273797</v>
      </c>
      <c r="AH110" s="98">
        <v>64131.102758685396</v>
      </c>
      <c r="AI110" s="98">
        <v>0</v>
      </c>
      <c r="AJ110" s="98">
        <v>1837.931</v>
      </c>
      <c r="AK110" s="98">
        <v>915</v>
      </c>
      <c r="AL110" s="98">
        <v>171</v>
      </c>
      <c r="AM110" s="98">
        <v>2057.3732</v>
      </c>
      <c r="AN110" s="98">
        <v>1115.6268000000002</v>
      </c>
      <c r="AO110" s="98">
        <v>3163</v>
      </c>
      <c r="AP110" s="98">
        <v>242.542575249153</v>
      </c>
      <c r="AQ110" s="98">
        <v>62.376378332604716</v>
      </c>
      <c r="AR110" s="98">
        <v>1.0810464182427197</v>
      </c>
      <c r="AS110" s="98">
        <v>2048</v>
      </c>
      <c r="AT110" s="98">
        <v>252.4</v>
      </c>
      <c r="AU110" s="98">
        <v>63.450373102673318</v>
      </c>
      <c r="AV110" s="98">
        <v>490.32740040667971</v>
      </c>
      <c r="AW110" s="98">
        <v>41</v>
      </c>
      <c r="AX110" s="98">
        <v>341.73106708043434</v>
      </c>
      <c r="AY110" s="98">
        <v>100</v>
      </c>
      <c r="AZ110" s="98">
        <v>1002.8929138732501</v>
      </c>
      <c r="BA110" s="98">
        <v>21.24882827682428</v>
      </c>
      <c r="BB110" s="98">
        <v>1165.5788763508099</v>
      </c>
      <c r="BC110" s="98">
        <v>111.52033122022499</v>
      </c>
      <c r="BD110" s="98">
        <v>309.01520998894404</v>
      </c>
      <c r="BE110" s="98">
        <v>1.8</v>
      </c>
      <c r="BF110" s="98">
        <v>96.536698168999223</v>
      </c>
      <c r="BG110" s="98">
        <v>0</v>
      </c>
      <c r="BH110" s="98"/>
      <c r="BI110" s="98">
        <v>437.07690000000002</v>
      </c>
      <c r="BJ110" s="98">
        <v>3434.7103699999998</v>
      </c>
      <c r="BK110" s="98">
        <f t="shared" si="502"/>
        <v>123817.13414014498</v>
      </c>
      <c r="BL110" s="72"/>
    </row>
    <row r="111" spans="1:77" ht="12.75" customHeight="1" x14ac:dyDescent="0.15">
      <c r="A111" s="99" t="s">
        <v>316</v>
      </c>
      <c r="B111" s="103" t="s">
        <v>317</v>
      </c>
      <c r="C111" s="101">
        <v>299.60000000000002</v>
      </c>
      <c r="D111" s="101">
        <v>0</v>
      </c>
      <c r="E111" s="101">
        <v>0</v>
      </c>
      <c r="F111" s="101"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v>0</v>
      </c>
      <c r="P111" s="101">
        <v>0</v>
      </c>
      <c r="Q111" s="101">
        <v>510.7</v>
      </c>
      <c r="R111" s="101">
        <v>0</v>
      </c>
      <c r="S111" s="101">
        <v>0</v>
      </c>
      <c r="T111" s="101">
        <v>0</v>
      </c>
      <c r="U111" s="101">
        <v>0</v>
      </c>
      <c r="V111" s="101">
        <v>0</v>
      </c>
      <c r="W111" s="101">
        <v>0</v>
      </c>
      <c r="X111" s="101">
        <v>0</v>
      </c>
      <c r="Y111" s="101">
        <v>0</v>
      </c>
      <c r="Z111" s="101">
        <v>0</v>
      </c>
      <c r="AA111" s="101">
        <v>0</v>
      </c>
      <c r="AB111" s="101">
        <v>0</v>
      </c>
      <c r="AC111" s="101">
        <v>0</v>
      </c>
      <c r="AD111" s="101">
        <v>0</v>
      </c>
      <c r="AE111" s="101">
        <v>0</v>
      </c>
      <c r="AF111" s="101">
        <v>0</v>
      </c>
      <c r="AG111" s="101">
        <v>0</v>
      </c>
      <c r="AH111" s="101">
        <v>0</v>
      </c>
      <c r="AI111" s="101">
        <v>0</v>
      </c>
      <c r="AJ111" s="101">
        <v>0</v>
      </c>
      <c r="AK111" s="101">
        <v>0</v>
      </c>
      <c r="AL111" s="101">
        <v>0</v>
      </c>
      <c r="AM111" s="101">
        <v>0</v>
      </c>
      <c r="AN111" s="101">
        <v>0</v>
      </c>
      <c r="AO111" s="101">
        <v>25</v>
      </c>
      <c r="AP111" s="101">
        <v>0</v>
      </c>
      <c r="AQ111" s="101">
        <v>0</v>
      </c>
      <c r="AR111" s="101">
        <v>0</v>
      </c>
      <c r="AS111" s="101">
        <v>0</v>
      </c>
      <c r="AT111" s="101">
        <v>0</v>
      </c>
      <c r="AU111" s="101">
        <v>0</v>
      </c>
      <c r="AV111" s="101">
        <v>0</v>
      </c>
      <c r="AW111" s="101">
        <v>0</v>
      </c>
      <c r="AX111" s="101"/>
      <c r="AY111" s="101">
        <v>0</v>
      </c>
      <c r="AZ111" s="101">
        <v>0</v>
      </c>
      <c r="BA111" s="101"/>
      <c r="BB111" s="101"/>
      <c r="BC111" s="101"/>
      <c r="BD111" s="101"/>
      <c r="BE111" s="101"/>
      <c r="BF111" s="101"/>
      <c r="BG111" s="101"/>
      <c r="BH111" s="101"/>
      <c r="BI111" s="101">
        <v>0</v>
      </c>
      <c r="BJ111" s="101">
        <v>174.72</v>
      </c>
      <c r="BK111" s="101">
        <f t="shared" si="502"/>
        <v>1010.02</v>
      </c>
    </row>
    <row r="112" spans="1:77" ht="12.75" customHeight="1" x14ac:dyDescent="0.15">
      <c r="A112" s="96" t="s">
        <v>318</v>
      </c>
      <c r="B112" s="102" t="s">
        <v>319</v>
      </c>
      <c r="C112" s="98">
        <v>6</v>
      </c>
      <c r="D112" s="98">
        <v>3</v>
      </c>
      <c r="E112" s="98">
        <v>1.1100000000000001</v>
      </c>
      <c r="F112" s="98">
        <v>1.2</v>
      </c>
      <c r="G112" s="98">
        <v>43.3</v>
      </c>
      <c r="H112" s="98">
        <v>10.1</v>
      </c>
      <c r="I112" s="98">
        <v>3.5</v>
      </c>
      <c r="J112" s="98">
        <v>2.2000000000000002</v>
      </c>
      <c r="K112" s="98">
        <v>1.7</v>
      </c>
      <c r="L112" s="98">
        <v>1.5</v>
      </c>
      <c r="M112" s="98">
        <v>7</v>
      </c>
      <c r="N112" s="98">
        <v>2.2999999999999998</v>
      </c>
      <c r="O112" s="98">
        <v>1.7</v>
      </c>
      <c r="P112" s="98">
        <v>0.9</v>
      </c>
      <c r="Q112" s="98">
        <v>6.8</v>
      </c>
      <c r="R112" s="98">
        <v>3.2</v>
      </c>
      <c r="S112" s="98">
        <v>8.1999999999999993</v>
      </c>
      <c r="T112" s="98">
        <v>13.4</v>
      </c>
      <c r="U112" s="98">
        <v>11.2</v>
      </c>
      <c r="V112" s="98">
        <v>2</v>
      </c>
      <c r="W112" s="98">
        <v>1</v>
      </c>
      <c r="X112" s="98">
        <v>0.6</v>
      </c>
      <c r="Y112" s="98">
        <v>0.5</v>
      </c>
      <c r="Z112" s="98">
        <v>0.3</v>
      </c>
      <c r="AA112" s="98">
        <v>3.7</v>
      </c>
      <c r="AB112" s="98">
        <v>5.5</v>
      </c>
      <c r="AC112" s="98">
        <v>0</v>
      </c>
      <c r="AD112" s="98">
        <v>0</v>
      </c>
      <c r="AE112" s="98">
        <v>35.200000000000003</v>
      </c>
      <c r="AF112" s="98">
        <v>22.3</v>
      </c>
      <c r="AG112" s="98">
        <v>33.200000000000003</v>
      </c>
      <c r="AH112" s="98">
        <v>47.5</v>
      </c>
      <c r="AI112" s="98">
        <v>187.5</v>
      </c>
      <c r="AJ112" s="98">
        <v>33.200000000000003</v>
      </c>
      <c r="AK112" s="98">
        <v>9.1999999999999993</v>
      </c>
      <c r="AL112" s="98">
        <v>1.1000000000000001</v>
      </c>
      <c r="AM112" s="98">
        <v>11.4</v>
      </c>
      <c r="AN112" s="98">
        <v>32.200000000000003</v>
      </c>
      <c r="AO112" s="98">
        <v>33</v>
      </c>
      <c r="AP112" s="98">
        <v>3.5</v>
      </c>
      <c r="AQ112" s="98">
        <v>1.7</v>
      </c>
      <c r="AR112" s="98">
        <v>0.8</v>
      </c>
      <c r="AS112" s="98">
        <v>32.4</v>
      </c>
      <c r="AT112" s="98">
        <v>1.1000000000000001</v>
      </c>
      <c r="AU112" s="98">
        <v>0</v>
      </c>
      <c r="AV112" s="98">
        <v>3.3</v>
      </c>
      <c r="AW112" s="98">
        <v>0</v>
      </c>
      <c r="AX112" s="98">
        <v>2.1</v>
      </c>
      <c r="AY112" s="98">
        <v>0</v>
      </c>
      <c r="AZ112" s="98">
        <v>3.7</v>
      </c>
      <c r="BA112" s="98">
        <v>0</v>
      </c>
      <c r="BB112" s="98">
        <v>3.2</v>
      </c>
      <c r="BC112" s="98">
        <v>2.1</v>
      </c>
      <c r="BD112" s="98">
        <v>0</v>
      </c>
      <c r="BE112" s="98">
        <v>0</v>
      </c>
      <c r="BF112" s="98">
        <v>0</v>
      </c>
      <c r="BG112" s="98">
        <v>0</v>
      </c>
      <c r="BH112" s="98">
        <v>0</v>
      </c>
      <c r="BI112" s="98">
        <v>0</v>
      </c>
      <c r="BJ112" s="98">
        <v>31.86</v>
      </c>
      <c r="BK112" s="98">
        <f t="shared" si="502"/>
        <v>673.47000000000014</v>
      </c>
    </row>
    <row r="113" spans="1:63" ht="12.75" customHeight="1" x14ac:dyDescent="0.15">
      <c r="A113" s="99" t="s">
        <v>55</v>
      </c>
      <c r="B113" s="100" t="s">
        <v>320</v>
      </c>
      <c r="C113" s="101">
        <f>C107-C108-C1113</f>
        <v>359509.5941414538</v>
      </c>
      <c r="D113" s="101">
        <f t="shared" ref="D113:BJ113" si="512">D107-D108-D1113</f>
        <v>10704.150164261238</v>
      </c>
      <c r="E113" s="101">
        <f t="shared" si="512"/>
        <v>3172.451374281196</v>
      </c>
      <c r="F113" s="101">
        <f t="shared" si="512"/>
        <v>4353.44358609749</v>
      </c>
      <c r="G113" s="101">
        <f t="shared" si="512"/>
        <v>9538.2754403301878</v>
      </c>
      <c r="H113" s="101">
        <f t="shared" si="512"/>
        <v>4123.5496474803031</v>
      </c>
      <c r="I113" s="101">
        <f t="shared" si="512"/>
        <v>5354.4335359682445</v>
      </c>
      <c r="J113" s="101">
        <f t="shared" si="512"/>
        <v>2001.2390075461744</v>
      </c>
      <c r="K113" s="101">
        <f t="shared" si="512"/>
        <v>1179.3712431724477</v>
      </c>
      <c r="L113" s="101">
        <f t="shared" si="512"/>
        <v>305.08723292274158</v>
      </c>
      <c r="M113" s="101">
        <f t="shared" si="512"/>
        <v>1367.1158683392555</v>
      </c>
      <c r="N113" s="101">
        <f t="shared" si="512"/>
        <v>243.28470895474879</v>
      </c>
      <c r="O113" s="101">
        <f t="shared" si="512"/>
        <v>389.06288514883772</v>
      </c>
      <c r="P113" s="101">
        <f t="shared" si="512"/>
        <v>193.80315477634196</v>
      </c>
      <c r="Q113" s="101">
        <f t="shared" si="512"/>
        <v>1714.2176974170015</v>
      </c>
      <c r="R113" s="101">
        <f t="shared" si="512"/>
        <v>531.82273650169554</v>
      </c>
      <c r="S113" s="101">
        <f t="shared" si="512"/>
        <v>785.16257604083603</v>
      </c>
      <c r="T113" s="101">
        <f t="shared" si="512"/>
        <v>5717.1493336271778</v>
      </c>
      <c r="U113" s="101">
        <f t="shared" si="512"/>
        <v>3374.1885725975908</v>
      </c>
      <c r="V113" s="101">
        <f t="shared" si="512"/>
        <v>2925.6029060049359</v>
      </c>
      <c r="W113" s="101">
        <f t="shared" si="512"/>
        <v>190.50468522892663</v>
      </c>
      <c r="X113" s="101">
        <f t="shared" si="512"/>
        <v>298.09815553035878</v>
      </c>
      <c r="Y113" s="101">
        <f t="shared" si="512"/>
        <v>204.09931123485683</v>
      </c>
      <c r="Z113" s="101">
        <f t="shared" si="512"/>
        <v>38.72994824378938</v>
      </c>
      <c r="AA113" s="101">
        <f t="shared" si="512"/>
        <v>1478.3826637067432</v>
      </c>
      <c r="AB113" s="101">
        <f t="shared" si="512"/>
        <v>1161.6428619343651</v>
      </c>
      <c r="AC113" s="101">
        <f t="shared" si="512"/>
        <v>8162.2903603213226</v>
      </c>
      <c r="AD113" s="101">
        <f t="shared" si="512"/>
        <v>179.0529981526679</v>
      </c>
      <c r="AE113" s="101">
        <f t="shared" si="512"/>
        <v>25529.195717195267</v>
      </c>
      <c r="AF113" s="101">
        <f t="shared" si="512"/>
        <v>9058.99163250528</v>
      </c>
      <c r="AG113" s="101">
        <f t="shared" si="512"/>
        <v>11294.186756720261</v>
      </c>
      <c r="AH113" s="101">
        <f t="shared" si="512"/>
        <v>104616.77276420058</v>
      </c>
      <c r="AI113" s="101">
        <f t="shared" si="512"/>
        <v>34592.965070098086</v>
      </c>
      <c r="AJ113" s="101">
        <f t="shared" si="512"/>
        <v>18753.452868615834</v>
      </c>
      <c r="AK113" s="101">
        <f t="shared" si="512"/>
        <v>1530.0908959483841</v>
      </c>
      <c r="AL113" s="101">
        <f t="shared" si="512"/>
        <v>466.32024244068225</v>
      </c>
      <c r="AM113" s="101">
        <f t="shared" si="512"/>
        <v>6576.8931207675232</v>
      </c>
      <c r="AN113" s="101">
        <f t="shared" si="512"/>
        <v>3567.0506188492654</v>
      </c>
      <c r="AO113" s="101">
        <f t="shared" si="512"/>
        <v>11426.214332067844</v>
      </c>
      <c r="AP113" s="101">
        <f t="shared" si="512"/>
        <v>34188.327196406884</v>
      </c>
      <c r="AQ113" s="101">
        <f t="shared" si="512"/>
        <v>2004.8803883179021</v>
      </c>
      <c r="AR113" s="101">
        <f t="shared" si="512"/>
        <v>49.269793085051958</v>
      </c>
      <c r="AS113" s="101">
        <f t="shared" si="512"/>
        <v>59368.374596751237</v>
      </c>
      <c r="AT113" s="101">
        <f t="shared" si="512"/>
        <v>446.70174897002386</v>
      </c>
      <c r="AU113" s="101">
        <f t="shared" si="512"/>
        <v>467.50431360314064</v>
      </c>
      <c r="AV113" s="101">
        <f t="shared" si="512"/>
        <v>2689.2127331533911</v>
      </c>
      <c r="AW113" s="101">
        <f t="shared" si="512"/>
        <v>98.971364270225081</v>
      </c>
      <c r="AX113" s="101">
        <f t="shared" si="512"/>
        <v>1092.046819825144</v>
      </c>
      <c r="AY113" s="101">
        <f t="shared" si="512"/>
        <v>123.34528102208627</v>
      </c>
      <c r="AZ113" s="101">
        <f t="shared" si="512"/>
        <v>15289.576687181729</v>
      </c>
      <c r="BA113" s="101">
        <f t="shared" si="512"/>
        <v>79.111805751410998</v>
      </c>
      <c r="BB113" s="101">
        <f t="shared" si="512"/>
        <v>5596.2590835423598</v>
      </c>
      <c r="BC113" s="101">
        <f t="shared" si="512"/>
        <v>163.03703851088403</v>
      </c>
      <c r="BD113" s="101">
        <f t="shared" si="512"/>
        <v>1130.2001982774632</v>
      </c>
      <c r="BE113" s="101">
        <f t="shared" si="512"/>
        <v>7.9595943744937143</v>
      </c>
      <c r="BF113" s="101">
        <f t="shared" si="512"/>
        <v>667.12733448429685</v>
      </c>
      <c r="BG113" s="101">
        <f t="shared" si="512"/>
        <v>-21595.30675873419</v>
      </c>
      <c r="BH113" s="101">
        <f t="shared" si="512"/>
        <v>3822.3496096415038</v>
      </c>
      <c r="BI113" s="101">
        <f t="shared" si="512"/>
        <v>767.35595791120068</v>
      </c>
      <c r="BJ113" s="101">
        <f t="shared" si="512"/>
        <v>21137.985724422448</v>
      </c>
      <c r="BK113" s="101">
        <f t="shared" si="502"/>
        <v>784202.23132745316</v>
      </c>
    </row>
    <row r="114" spans="1:63" ht="12.75" customHeight="1" x14ac:dyDescent="0.15">
      <c r="A114" s="104" t="s">
        <v>69</v>
      </c>
      <c r="B114" s="105" t="s">
        <v>321</v>
      </c>
      <c r="C114" s="106">
        <f t="shared" ref="C114:BJ114" si="513">+C106+C107</f>
        <v>605002.68577101664</v>
      </c>
      <c r="D114" s="106">
        <f t="shared" si="513"/>
        <v>18300.553994051545</v>
      </c>
      <c r="E114" s="106">
        <f t="shared" si="513"/>
        <v>5466</v>
      </c>
      <c r="F114" s="106">
        <f t="shared" si="513"/>
        <v>8751</v>
      </c>
      <c r="G114" s="106">
        <f t="shared" si="513"/>
        <v>86300.068774800398</v>
      </c>
      <c r="H114" s="106">
        <f t="shared" si="513"/>
        <v>20525.798539042386</v>
      </c>
      <c r="I114" s="106">
        <f t="shared" si="513"/>
        <v>11529.340300061203</v>
      </c>
      <c r="J114" s="106">
        <f t="shared" si="513"/>
        <v>11238.552053231146</v>
      </c>
      <c r="K114" s="106">
        <f t="shared" si="513"/>
        <v>4089.6613595905346</v>
      </c>
      <c r="L114" s="106">
        <f t="shared" si="513"/>
        <v>2539.2941814849491</v>
      </c>
      <c r="M114" s="106">
        <f t="shared" si="513"/>
        <v>9011.5265697365267</v>
      </c>
      <c r="N114" s="106">
        <f t="shared" si="513"/>
        <v>1892.4628318294185</v>
      </c>
      <c r="O114" s="106">
        <f t="shared" si="513"/>
        <v>1887.6426481407557</v>
      </c>
      <c r="P114" s="106">
        <f t="shared" si="513"/>
        <v>1453.4566547774916</v>
      </c>
      <c r="Q114" s="106">
        <f t="shared" si="513"/>
        <v>9779.531574795772</v>
      </c>
      <c r="R114" s="106">
        <f t="shared" si="513"/>
        <v>4311.0556682359329</v>
      </c>
      <c r="S114" s="106">
        <f t="shared" si="513"/>
        <v>12044.501616793763</v>
      </c>
      <c r="T114" s="106">
        <f t="shared" si="513"/>
        <v>39218.956665340862</v>
      </c>
      <c r="U114" s="106">
        <f t="shared" si="513"/>
        <v>26417.737623757039</v>
      </c>
      <c r="V114" s="106">
        <f t="shared" si="513"/>
        <v>24344.588373513725</v>
      </c>
      <c r="W114" s="106">
        <f t="shared" si="513"/>
        <v>1068.925036104225</v>
      </c>
      <c r="X114" s="106">
        <f t="shared" si="513"/>
        <v>2062.2266912012342</v>
      </c>
      <c r="Y114" s="106">
        <f t="shared" si="513"/>
        <v>927.92648308726143</v>
      </c>
      <c r="Z114" s="106">
        <f t="shared" si="513"/>
        <v>353.87924956458949</v>
      </c>
      <c r="AA114" s="106">
        <f t="shared" si="513"/>
        <v>7144.5064271990468</v>
      </c>
      <c r="AB114" s="106">
        <f t="shared" si="513"/>
        <v>10860.016078196337</v>
      </c>
      <c r="AC114" s="106">
        <f t="shared" si="513"/>
        <v>30615.94221497577</v>
      </c>
      <c r="AD114" s="106">
        <f t="shared" si="513"/>
        <v>876.40300000000002</v>
      </c>
      <c r="AE114" s="106">
        <f t="shared" si="513"/>
        <v>182614.37686444799</v>
      </c>
      <c r="AF114" s="106">
        <f t="shared" si="513"/>
        <v>18248.066993976936</v>
      </c>
      <c r="AG114" s="106">
        <f t="shared" si="513"/>
        <v>20332.258966462603</v>
      </c>
      <c r="AH114" s="106">
        <f t="shared" si="513"/>
        <v>176326.36338353352</v>
      </c>
      <c r="AI114" s="106">
        <f t="shared" si="513"/>
        <v>119978.90556228705</v>
      </c>
      <c r="AJ114" s="106">
        <f t="shared" si="513"/>
        <v>28037.543773941397</v>
      </c>
      <c r="AK114" s="106">
        <f t="shared" si="513"/>
        <v>10583.892069882742</v>
      </c>
      <c r="AL114" s="106">
        <f t="shared" si="513"/>
        <v>1654.0627099712387</v>
      </c>
      <c r="AM114" s="106">
        <f t="shared" si="513"/>
        <v>44335.044494893154</v>
      </c>
      <c r="AN114" s="106">
        <f t="shared" si="513"/>
        <v>24041.026595318373</v>
      </c>
      <c r="AO114" s="106">
        <f t="shared" si="513"/>
        <v>22451.596238543127</v>
      </c>
      <c r="AP114" s="106">
        <f t="shared" si="513"/>
        <v>56589.487647554459</v>
      </c>
      <c r="AQ114" s="106">
        <f t="shared" si="513"/>
        <v>14553.5161714436</v>
      </c>
      <c r="AR114" s="106">
        <f t="shared" si="513"/>
        <v>252.22731666280154</v>
      </c>
      <c r="AS114" s="106">
        <f t="shared" si="513"/>
        <v>97199.321058632835</v>
      </c>
      <c r="AT114" s="106">
        <f t="shared" si="513"/>
        <v>597.15344974377422</v>
      </c>
      <c r="AU114" s="106">
        <f t="shared" si="513"/>
        <v>610.9189487513728</v>
      </c>
      <c r="AV114" s="106">
        <f t="shared" si="513"/>
        <v>4721.0171564431903</v>
      </c>
      <c r="AW114" s="106">
        <f t="shared" si="513"/>
        <v>517.87929079423304</v>
      </c>
      <c r="AX114" s="106">
        <f t="shared" si="513"/>
        <v>3290.287732723637</v>
      </c>
      <c r="AY114" s="106">
        <f t="shared" si="513"/>
        <v>165.12392017689982</v>
      </c>
      <c r="AZ114" s="106">
        <f t="shared" si="513"/>
        <v>32717.4810352114</v>
      </c>
      <c r="BA114" s="106">
        <f t="shared" si="513"/>
        <v>204.58999999999997</v>
      </c>
      <c r="BB114" s="106">
        <f t="shared" si="513"/>
        <v>9778.2936360416497</v>
      </c>
      <c r="BC114" s="106">
        <f t="shared" si="513"/>
        <v>3480.8246177515798</v>
      </c>
      <c r="BD114" s="106">
        <f t="shared" si="513"/>
        <v>2975.2897895359501</v>
      </c>
      <c r="BE114" s="106">
        <f t="shared" si="513"/>
        <v>15.600814763967797</v>
      </c>
      <c r="BF114" s="106">
        <f t="shared" si="513"/>
        <v>929.48386711454623</v>
      </c>
      <c r="BG114" s="106">
        <f t="shared" si="513"/>
        <v>33070</v>
      </c>
      <c r="BH114" s="106">
        <f t="shared" si="513"/>
        <v>92741</v>
      </c>
      <c r="BI114" s="106">
        <f t="shared" si="513"/>
        <v>24728</v>
      </c>
      <c r="BJ114" s="106">
        <f t="shared" si="513"/>
        <v>66472</v>
      </c>
      <c r="BK114" s="106">
        <f t="shared" si="502"/>
        <v>2052226.8744871328</v>
      </c>
    </row>
    <row r="116" spans="1:63" ht="12.75" customHeight="1" x14ac:dyDescent="0.15"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</row>
  </sheetData>
  <mergeCells count="19">
    <mergeCell ref="G6:AB6"/>
    <mergeCell ref="BR5:BU6"/>
    <mergeCell ref="BO7:BO8"/>
    <mergeCell ref="BP7:BP8"/>
    <mergeCell ref="BR7:BR8"/>
    <mergeCell ref="BS7:BS8"/>
    <mergeCell ref="BU7:BU8"/>
    <mergeCell ref="BY5:BY8"/>
    <mergeCell ref="BT7:BT8"/>
    <mergeCell ref="BK5:BK8"/>
    <mergeCell ref="BL7:BL8"/>
    <mergeCell ref="BM7:BM8"/>
    <mergeCell ref="BL5:BQ6"/>
    <mergeCell ref="BQ7:BQ8"/>
    <mergeCell ref="BV7:BV8"/>
    <mergeCell ref="BW7:BW8"/>
    <mergeCell ref="BX7:BX8"/>
    <mergeCell ref="BV5:BX6"/>
    <mergeCell ref="BN7:BN8"/>
  </mergeCells>
  <pageMargins left="0.7" right="0.7" top="0.75" bottom="0.75" header="0.3" footer="0.3"/>
  <pageSetup orientation="portrait" horizontalDpi="4294967292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Supply</vt:lpstr>
      <vt:lpstr>Use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Magallanes</dc:creator>
  <cp:lastModifiedBy>sujan sapkota</cp:lastModifiedBy>
  <dcterms:created xsi:type="dcterms:W3CDTF">2015-04-17T08:01:56Z</dcterms:created>
  <dcterms:modified xsi:type="dcterms:W3CDTF">2020-12-20T06:03:07Z</dcterms:modified>
</cp:coreProperties>
</file>