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 activeTab="2"/>
  </bookViews>
  <sheets>
    <sheet name="Asar" sheetId="5" r:id="rId1"/>
    <sheet name="भाद्र 2080" sheetId="6" r:id="rId2"/>
    <sheet name="असोज2080 " sheetId="7" r:id="rId3"/>
  </sheets>
  <definedNames>
    <definedName name="_xlnm.Print_Area" localSheetId="0">Asar!$A$1:$O$19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7" l="1"/>
  <c r="F12" i="7"/>
  <c r="G12" i="7"/>
  <c r="F9" i="7" l="1"/>
  <c r="G9" i="7"/>
  <c r="G14" i="7"/>
  <c r="G13" i="7"/>
  <c r="G11" i="7"/>
  <c r="G10" i="7"/>
  <c r="G8" i="7"/>
  <c r="G6" i="7" s="1"/>
  <c r="G7" i="7"/>
  <c r="C18" i="7" l="1"/>
  <c r="D20" i="7"/>
  <c r="H13" i="7"/>
  <c r="E12" i="7"/>
  <c r="D12" i="7"/>
  <c r="C12" i="7"/>
  <c r="E20" i="7"/>
  <c r="E9" i="7"/>
  <c r="D9" i="7"/>
  <c r="C9" i="7"/>
  <c r="E19" i="7"/>
  <c r="E6" i="7"/>
  <c r="D6" i="7"/>
  <c r="C6" i="7"/>
  <c r="E18" i="6"/>
  <c r="E20" i="6"/>
  <c r="E6" i="6"/>
  <c r="E9" i="6"/>
  <c r="D20" i="6"/>
  <c r="E12" i="6"/>
  <c r="F12" i="6"/>
  <c r="F13" i="6"/>
  <c r="G13" i="6" s="1"/>
  <c r="C18" i="6"/>
  <c r="F8" i="6"/>
  <c r="E18" i="7" l="1"/>
  <c r="G20" i="7"/>
  <c r="D19" i="7"/>
  <c r="F20" i="6"/>
  <c r="D6" i="6"/>
  <c r="C6" i="6"/>
  <c r="D18" i="7" l="1"/>
  <c r="G18" i="7" s="1"/>
  <c r="G19" i="7"/>
  <c r="F10" i="6"/>
  <c r="F11" i="6"/>
  <c r="D19" i="6"/>
  <c r="F14" i="6"/>
  <c r="F7" i="6"/>
  <c r="D18" i="6" l="1"/>
  <c r="E19" i="6"/>
  <c r="G14" i="6"/>
  <c r="D12" i="6"/>
  <c r="C12" i="6"/>
  <c r="D9" i="6"/>
  <c r="C9" i="6"/>
  <c r="F19" i="6" l="1"/>
  <c r="F9" i="6"/>
  <c r="O20" i="5"/>
  <c r="O19" i="5"/>
  <c r="O30" i="5" l="1"/>
  <c r="P19" i="5" s="1"/>
  <c r="P20" i="5"/>
  <c r="F6" i="6"/>
  <c r="N8" i="5"/>
  <c r="F18" i="6" l="1"/>
  <c r="O28" i="5"/>
  <c r="H25" i="5"/>
  <c r="G25" i="5"/>
  <c r="F25" i="5"/>
  <c r="E25" i="5"/>
  <c r="D25" i="5"/>
  <c r="C25" i="5"/>
  <c r="O24" i="5"/>
  <c r="C16" i="5"/>
  <c r="O12" i="5"/>
  <c r="Q12" i="5" s="1"/>
  <c r="O11" i="5"/>
  <c r="D17" i="5" s="1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Q9" i="5" s="1"/>
  <c r="O8" i="5"/>
  <c r="E18" i="5" s="1"/>
  <c r="N7" i="5"/>
  <c r="M7" i="5"/>
  <c r="L7" i="5"/>
  <c r="K7" i="5"/>
  <c r="J7" i="5"/>
  <c r="I7" i="5"/>
  <c r="H7" i="5"/>
  <c r="G7" i="5"/>
  <c r="F7" i="5"/>
  <c r="E7" i="5"/>
  <c r="D7" i="5"/>
  <c r="C7" i="5"/>
  <c r="C6" i="5"/>
  <c r="O6" i="5" s="1"/>
  <c r="Q6" i="5" s="1"/>
  <c r="O5" i="5"/>
  <c r="Q5" i="5" s="1"/>
  <c r="O4" i="5"/>
  <c r="E17" i="5" s="1"/>
  <c r="N3" i="5"/>
  <c r="M3" i="5"/>
  <c r="L3" i="5"/>
  <c r="K3" i="5"/>
  <c r="J3" i="5"/>
  <c r="I3" i="5"/>
  <c r="H3" i="5"/>
  <c r="G3" i="5"/>
  <c r="F3" i="5"/>
  <c r="E3" i="5"/>
  <c r="D3" i="5"/>
  <c r="C3" i="5" l="1"/>
  <c r="O25" i="5"/>
  <c r="O7" i="5"/>
  <c r="Q7" i="5" s="1"/>
  <c r="O10" i="5"/>
  <c r="Q10" i="5" s="1"/>
  <c r="Q11" i="5"/>
  <c r="Q8" i="5"/>
  <c r="E16" i="5"/>
  <c r="F17" i="5"/>
  <c r="D18" i="5"/>
  <c r="Q4" i="5"/>
  <c r="O3" i="5"/>
  <c r="Q3" i="5" l="1"/>
  <c r="D16" i="5"/>
  <c r="F16" i="5" s="1"/>
  <c r="F18" i="5"/>
</calcChain>
</file>

<file path=xl/sharedStrings.xml><?xml version="1.0" encoding="utf-8"?>
<sst xmlns="http://schemas.openxmlformats.org/spreadsheetml/2006/main" count="99" uniqueCount="42">
  <si>
    <t>सावाँ भुक्तानी</t>
  </si>
  <si>
    <t>व्याज भुक्तानी</t>
  </si>
  <si>
    <t>जम्मा</t>
  </si>
  <si>
    <t>श्रावण</t>
  </si>
  <si>
    <t>भाद्र</t>
  </si>
  <si>
    <t>आन्तरीक ऋण</t>
  </si>
  <si>
    <t>वाह्य ऋण</t>
  </si>
  <si>
    <t>तिर्न वाँकी ऋणको अवस्था</t>
  </si>
  <si>
    <t>सि.नं.</t>
  </si>
  <si>
    <t>शुरु मौज्दात</t>
  </si>
  <si>
    <t>प्राप्ती</t>
  </si>
  <si>
    <t xml:space="preserve"> तिर्न वाँकी दायित्व</t>
  </si>
  <si>
    <t>ऋणको स्थिति</t>
  </si>
  <si>
    <t>ऋण प्राप्ती</t>
  </si>
  <si>
    <t>रु करोडमा</t>
  </si>
  <si>
    <t>ऋणको भुक्तानी स्थिति</t>
  </si>
  <si>
    <t>असोज</t>
  </si>
  <si>
    <t>कार्तिक</t>
  </si>
  <si>
    <t>मंसिर</t>
  </si>
  <si>
    <t>Disbursement</t>
  </si>
  <si>
    <t>माघ</t>
  </si>
  <si>
    <t>पौष</t>
  </si>
  <si>
    <t>कमिसन</t>
  </si>
  <si>
    <t xml:space="preserve">व्याज भुक्तानी </t>
  </si>
  <si>
    <t>द्विपक्षीय</t>
  </si>
  <si>
    <t>बहुपक्षीय</t>
  </si>
  <si>
    <t>वाह्य ऋणको अन्तिम मौज्दात अवस्था</t>
  </si>
  <si>
    <t>Check</t>
  </si>
  <si>
    <t>फागुन</t>
  </si>
  <si>
    <t>चैत्र</t>
  </si>
  <si>
    <t>आ.व. २०७९/८० को सार्वजनिक ऋणको संक्षिप्त प्रगति विवरण</t>
  </si>
  <si>
    <t>वैशाख</t>
  </si>
  <si>
    <t>जेष्ठ</t>
  </si>
  <si>
    <t>आषाड</t>
  </si>
  <si>
    <t>तिर्न वाँकी ऋणको अवस्था आषाढ 31  सम्मको डाटामा आधारित</t>
  </si>
  <si>
    <t>व्दिपक्षिय</t>
  </si>
  <si>
    <t>वहुपक्षिय</t>
  </si>
  <si>
    <t>प्राप्ति प्रतिशत</t>
  </si>
  <si>
    <t>आ.व. २०८०/८१ को सार्वजनिक ऋणको संक्षिप्त प्रगति विवरण</t>
  </si>
  <si>
    <t xml:space="preserve">असोज </t>
  </si>
  <si>
    <t>तिर्न वाँकी ऋणको अवस्था असोज सम्मको डाटामा आधारित</t>
  </si>
  <si>
    <t>तिर्न वाँकी ऋणको अवस्था कार्तिक मसान्तसम्मको डाटामा आधारित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</si>
</sst>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[$-4000439]0"/>
    <numFmt numFmtId="166" formatCode="[$-4000439]0.##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Kalimati"/>
      <charset val="1"/>
    </font>
    <font>
      <sz val="9"/>
      <color theme="1"/>
      <name val="Kalimati"/>
      <charset val="1"/>
    </font>
    <font>
      <sz val="9"/>
      <name val="Kalimati"/>
      <charset val="1"/>
    </font>
    <font>
      <b/>
      <sz val="10"/>
      <color theme="1"/>
      <name val="Kalimati"/>
      <charset val="1"/>
    </font>
    <font>
      <b/>
      <sz val="11"/>
      <color theme="1"/>
      <name val="Kalimati"/>
      <charset val="1"/>
    </font>
    <font>
      <b/>
      <sz val="9"/>
      <color rgb="FFC00000"/>
      <name val="Kalimati"/>
      <charset val="1"/>
    </font>
    <font>
      <b/>
      <sz val="10"/>
      <color rgb="FFC00000"/>
      <name val="Kalimati"/>
      <charset val="1"/>
    </font>
    <font>
      <b/>
      <sz val="11"/>
      <color rgb="FFC00000"/>
      <name val="Kalimati"/>
      <charset val="1"/>
    </font>
    <font>
      <b/>
      <sz val="12"/>
      <color rgb="FFC00000"/>
      <name val="Kalimati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/>
    <xf numFmtId="0" fontId="2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5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2" fontId="1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5" fillId="0" borderId="2" xfId="0" applyFont="1" applyBorder="1"/>
    <xf numFmtId="0" fontId="5" fillId="0" borderId="0" xfId="0" applyFont="1"/>
    <xf numFmtId="0" fontId="7" fillId="0" borderId="1" xfId="0" applyFont="1" applyBorder="1" applyAlignment="1">
      <alignment horizontal="center"/>
    </xf>
    <xf numFmtId="0" fontId="8" fillId="0" borderId="2" xfId="0" applyFont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/>
    <xf numFmtId="0" fontId="7" fillId="0" borderId="1" xfId="0" applyFont="1" applyBorder="1"/>
    <xf numFmtId="2" fontId="3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opLeftCell="H1" zoomScaleNormal="100" workbookViewId="0">
      <selection activeCell="Q7" sqref="Q7"/>
    </sheetView>
  </sheetViews>
  <sheetFormatPr defaultColWidth="9.140625" defaultRowHeight="18" x14ac:dyDescent="0.45"/>
  <cols>
    <col min="1" max="1" width="6" style="3" bestFit="1" customWidth="1"/>
    <col min="2" max="2" width="27.28515625" style="3" bestFit="1" customWidth="1"/>
    <col min="3" max="4" width="18.85546875" style="3" bestFit="1" customWidth="1"/>
    <col min="5" max="5" width="20.140625" style="3" bestFit="1" customWidth="1"/>
    <col min="6" max="6" width="18.85546875" style="3" bestFit="1" customWidth="1"/>
    <col min="7" max="7" width="15" style="3" customWidth="1"/>
    <col min="8" max="8" width="14.28515625" style="3" customWidth="1"/>
    <col min="9" max="9" width="17.7109375" style="3" bestFit="1" customWidth="1"/>
    <col min="10" max="14" width="13.7109375" style="3" bestFit="1" customWidth="1"/>
    <col min="15" max="15" width="20.140625" style="3" bestFit="1" customWidth="1"/>
    <col min="16" max="16" width="20.140625" style="3" customWidth="1"/>
    <col min="17" max="17" width="17.140625" style="3" bestFit="1" customWidth="1"/>
    <col min="18" max="16384" width="9.140625" style="3"/>
  </cols>
  <sheetData>
    <row r="1" spans="1:17" ht="19.5" x14ac:dyDescent="0.5">
      <c r="A1" s="44" t="s">
        <v>30</v>
      </c>
      <c r="B1" s="44"/>
      <c r="C1" s="44"/>
      <c r="D1" s="44"/>
      <c r="E1" s="44"/>
      <c r="F1" s="44"/>
      <c r="G1" s="44"/>
      <c r="H1" s="44"/>
      <c r="I1" s="1"/>
      <c r="J1" s="1"/>
      <c r="K1" s="1"/>
      <c r="L1" s="1"/>
      <c r="M1" s="1"/>
      <c r="N1" s="1"/>
      <c r="O1" s="2" t="s">
        <v>14</v>
      </c>
      <c r="P1" s="2"/>
    </row>
    <row r="2" spans="1:17" s="5" customFormat="1" ht="19.5" x14ac:dyDescent="0.5">
      <c r="A2" s="4" t="s">
        <v>8</v>
      </c>
      <c r="B2" s="27" t="s">
        <v>15</v>
      </c>
      <c r="C2" s="27" t="s">
        <v>3</v>
      </c>
      <c r="D2" s="27" t="s">
        <v>4</v>
      </c>
      <c r="E2" s="27" t="s">
        <v>16</v>
      </c>
      <c r="F2" s="27" t="s">
        <v>17</v>
      </c>
      <c r="G2" s="27" t="s">
        <v>18</v>
      </c>
      <c r="H2" s="27" t="s">
        <v>21</v>
      </c>
      <c r="I2" s="27" t="s">
        <v>20</v>
      </c>
      <c r="J2" s="27" t="s">
        <v>28</v>
      </c>
      <c r="K2" s="27" t="s">
        <v>29</v>
      </c>
      <c r="L2" s="27" t="s">
        <v>31</v>
      </c>
      <c r="M2" s="27" t="s">
        <v>32</v>
      </c>
      <c r="N2" s="27" t="s">
        <v>33</v>
      </c>
      <c r="O2" s="27" t="s">
        <v>2</v>
      </c>
      <c r="P2" s="1"/>
      <c r="Q2" s="1" t="s">
        <v>27</v>
      </c>
    </row>
    <row r="3" spans="1:17" ht="24" x14ac:dyDescent="0.6">
      <c r="A3" s="6">
        <v>1</v>
      </c>
      <c r="B3" s="31" t="s">
        <v>5</v>
      </c>
      <c r="C3" s="32">
        <f t="shared" ref="C3:J3" si="0">C4+C5+C6</f>
        <v>1957.336019308</v>
      </c>
      <c r="D3" s="32">
        <f t="shared" si="0"/>
        <v>641.46</v>
      </c>
      <c r="E3" s="32">
        <f t="shared" si="0"/>
        <v>1698.99</v>
      </c>
      <c r="F3" s="32">
        <f t="shared" si="0"/>
        <v>1160.8501635300001</v>
      </c>
      <c r="G3" s="32">
        <f t="shared" si="0"/>
        <v>772.41000000000008</v>
      </c>
      <c r="H3" s="32">
        <f t="shared" si="0"/>
        <v>1591.87</v>
      </c>
      <c r="I3" s="32">
        <f t="shared" si="0"/>
        <v>255.22</v>
      </c>
      <c r="J3" s="32">
        <f t="shared" si="0"/>
        <v>1736.92</v>
      </c>
      <c r="K3" s="32">
        <f>K4+K5+K6</f>
        <v>729.61</v>
      </c>
      <c r="L3" s="32">
        <f>L4+L5+L6</f>
        <v>4777.83</v>
      </c>
      <c r="M3" s="32">
        <f>M4+M5+M6</f>
        <v>1126.18</v>
      </c>
      <c r="N3" s="32">
        <f>N4+N5+N6</f>
        <v>1523.85</v>
      </c>
      <c r="O3" s="32">
        <f>O4+O5+O6</f>
        <v>17972.526182837999</v>
      </c>
      <c r="P3" s="21"/>
      <c r="Q3" s="22">
        <f>SUM(C3:N3)-O3</f>
        <v>0</v>
      </c>
    </row>
    <row r="4" spans="1:17" x14ac:dyDescent="0.45">
      <c r="A4" s="6">
        <v>1.1000000000000001</v>
      </c>
      <c r="B4" s="6" t="s">
        <v>0</v>
      </c>
      <c r="C4" s="7">
        <v>1700</v>
      </c>
      <c r="D4" s="7">
        <v>200</v>
      </c>
      <c r="E4" s="7">
        <v>1083.75</v>
      </c>
      <c r="F4" s="7">
        <v>523.92200000000003</v>
      </c>
      <c r="G4" s="7">
        <v>327.72</v>
      </c>
      <c r="H4" s="7">
        <v>1106.81</v>
      </c>
      <c r="I4" s="7">
        <v>0</v>
      </c>
      <c r="J4" s="7">
        <v>1274.98</v>
      </c>
      <c r="K4" s="7">
        <v>34.24</v>
      </c>
      <c r="L4" s="7">
        <v>4096.0200000000004</v>
      </c>
      <c r="M4" s="7">
        <v>463.94</v>
      </c>
      <c r="N4" s="7">
        <v>700.4</v>
      </c>
      <c r="O4" s="8">
        <f>C4+D4+E4+F4+G4+H4+I4+J4+K4+L4+M4+N4</f>
        <v>11511.781999999999</v>
      </c>
      <c r="P4" s="22"/>
      <c r="Q4" s="22">
        <f t="shared" ref="Q4:Q12" si="1">SUM(C4:N4)-O4</f>
        <v>0</v>
      </c>
    </row>
    <row r="5" spans="1:17" x14ac:dyDescent="0.45">
      <c r="A5" s="6">
        <v>1.2</v>
      </c>
      <c r="B5" s="6" t="s">
        <v>1</v>
      </c>
      <c r="C5" s="7">
        <v>257.20999999999998</v>
      </c>
      <c r="D5" s="7">
        <v>441.46</v>
      </c>
      <c r="E5" s="7">
        <v>615.24</v>
      </c>
      <c r="F5" s="12">
        <v>631.93637674000001</v>
      </c>
      <c r="G5" s="7">
        <v>444.69</v>
      </c>
      <c r="H5" s="7">
        <v>485.06</v>
      </c>
      <c r="I5" s="7">
        <v>255.22</v>
      </c>
      <c r="J5" s="7">
        <v>461.94</v>
      </c>
      <c r="K5" s="7">
        <v>693.64</v>
      </c>
      <c r="L5" s="7">
        <v>677.37</v>
      </c>
      <c r="M5" s="7">
        <v>662.24</v>
      </c>
      <c r="N5" s="7">
        <v>823.41</v>
      </c>
      <c r="O5" s="8">
        <f>C5+D5+E5+F5+G5+H5+I5+J5+K5+L5+M5+N5</f>
        <v>6449.4163767399996</v>
      </c>
      <c r="P5" s="22"/>
      <c r="Q5" s="22">
        <f t="shared" si="1"/>
        <v>0</v>
      </c>
    </row>
    <row r="6" spans="1:17" x14ac:dyDescent="0.45">
      <c r="A6" s="6">
        <v>1.3</v>
      </c>
      <c r="B6" s="6" t="s">
        <v>22</v>
      </c>
      <c r="C6" s="17">
        <f>1260193.08/10000000</f>
        <v>0.126019308</v>
      </c>
      <c r="D6" s="7">
        <v>0</v>
      </c>
      <c r="E6" s="7">
        <v>0</v>
      </c>
      <c r="F6" s="7">
        <v>4.9917867899999999</v>
      </c>
      <c r="G6" s="7">
        <v>0</v>
      </c>
      <c r="H6" s="7">
        <v>0</v>
      </c>
      <c r="I6" s="7">
        <v>0</v>
      </c>
      <c r="J6" s="7">
        <v>0</v>
      </c>
      <c r="K6" s="7">
        <v>1.73</v>
      </c>
      <c r="L6" s="7">
        <v>4.4400000000000004</v>
      </c>
      <c r="M6" s="7">
        <v>0</v>
      </c>
      <c r="N6" s="7">
        <v>0.04</v>
      </c>
      <c r="O6" s="8">
        <f>C6+D6+E6+F6+G6+H6+I6+J6+K6+L6+M6+N6</f>
        <v>11.327806098</v>
      </c>
      <c r="P6" s="22"/>
      <c r="Q6" s="22">
        <f t="shared" si="1"/>
        <v>0</v>
      </c>
    </row>
    <row r="7" spans="1:17" s="5" customFormat="1" ht="24" x14ac:dyDescent="0.6">
      <c r="A7" s="4">
        <v>2</v>
      </c>
      <c r="B7" s="31" t="s">
        <v>6</v>
      </c>
      <c r="C7" s="32">
        <f>C8+C9</f>
        <v>166.06</v>
      </c>
      <c r="D7" s="32">
        <f t="shared" ref="D7:F7" si="2">D8+D9</f>
        <v>321.10000000000002</v>
      </c>
      <c r="E7" s="32">
        <f t="shared" si="2"/>
        <v>396.59</v>
      </c>
      <c r="F7" s="32">
        <f t="shared" si="2"/>
        <v>417.54999999999995</v>
      </c>
      <c r="G7" s="32">
        <f>G8+G9</f>
        <v>480.21</v>
      </c>
      <c r="H7" s="32">
        <f>H8+H9</f>
        <v>234.38</v>
      </c>
      <c r="I7" s="32">
        <f>I8+I9</f>
        <v>53.33</v>
      </c>
      <c r="J7" s="32">
        <f t="shared" ref="J7:O7" si="3">J8+J9</f>
        <v>295.65000000000003</v>
      </c>
      <c r="K7" s="32">
        <f>K8+K9</f>
        <v>433.44</v>
      </c>
      <c r="L7" s="32">
        <f>L8+L9</f>
        <v>501.31</v>
      </c>
      <c r="M7" s="32">
        <f>M8+M9</f>
        <v>711.5</v>
      </c>
      <c r="N7" s="32">
        <f>N8+N9</f>
        <v>290.55999999999995</v>
      </c>
      <c r="O7" s="32">
        <f t="shared" si="3"/>
        <v>4301.68</v>
      </c>
      <c r="P7" s="21"/>
      <c r="Q7" s="22">
        <f t="shared" si="1"/>
        <v>0</v>
      </c>
    </row>
    <row r="8" spans="1:17" x14ac:dyDescent="0.45">
      <c r="A8" s="6">
        <v>2.1</v>
      </c>
      <c r="B8" s="6" t="s">
        <v>0</v>
      </c>
      <c r="C8" s="7">
        <v>113.56</v>
      </c>
      <c r="D8" s="7">
        <v>237.78</v>
      </c>
      <c r="E8" s="7">
        <v>323.52</v>
      </c>
      <c r="F8" s="7">
        <v>366.46</v>
      </c>
      <c r="G8" s="7">
        <v>385.59</v>
      </c>
      <c r="H8" s="7">
        <v>150.36000000000001</v>
      </c>
      <c r="I8" s="7">
        <v>22.36</v>
      </c>
      <c r="J8" s="7">
        <v>232.3</v>
      </c>
      <c r="K8" s="7">
        <v>338.94</v>
      </c>
      <c r="L8" s="7">
        <v>423.61</v>
      </c>
      <c r="M8" s="7">
        <v>605.4</v>
      </c>
      <c r="N8" s="7">
        <f>208.25+53.66</f>
        <v>261.90999999999997</v>
      </c>
      <c r="O8" s="8">
        <f>C8+D8+E8+F8+G8+H8+I8+J8+K8+L8+M8+N8</f>
        <v>3461.79</v>
      </c>
      <c r="P8" s="22"/>
      <c r="Q8" s="22">
        <f t="shared" si="1"/>
        <v>0</v>
      </c>
    </row>
    <row r="9" spans="1:17" x14ac:dyDescent="0.45">
      <c r="A9" s="6">
        <v>2.2000000000000002</v>
      </c>
      <c r="B9" s="6" t="s">
        <v>23</v>
      </c>
      <c r="C9" s="7">
        <v>52.5</v>
      </c>
      <c r="D9" s="7">
        <v>83.32</v>
      </c>
      <c r="E9" s="7">
        <v>73.069999999999993</v>
      </c>
      <c r="F9" s="7">
        <v>51.09</v>
      </c>
      <c r="G9" s="7">
        <v>94.62</v>
      </c>
      <c r="H9" s="7">
        <v>84.02</v>
      </c>
      <c r="I9" s="7">
        <v>30.97</v>
      </c>
      <c r="J9" s="7">
        <v>63.35</v>
      </c>
      <c r="K9" s="7">
        <v>94.5</v>
      </c>
      <c r="L9" s="7">
        <v>77.7</v>
      </c>
      <c r="M9" s="7">
        <v>106.1</v>
      </c>
      <c r="N9" s="7">
        <v>28.65</v>
      </c>
      <c r="O9" s="8">
        <f>C9+D9+E9+F9+G9+H9+I9+J9+K9+L9+M9+N9</f>
        <v>839.8900000000001</v>
      </c>
      <c r="P9" s="22"/>
      <c r="Q9" s="22">
        <f t="shared" si="1"/>
        <v>0</v>
      </c>
    </row>
    <row r="10" spans="1:17" s="5" customFormat="1" ht="24" x14ac:dyDescent="0.6">
      <c r="A10" s="4">
        <v>3</v>
      </c>
      <c r="B10" s="31" t="s">
        <v>13</v>
      </c>
      <c r="C10" s="32">
        <f t="shared" ref="C10:O10" si="4">C11+C12</f>
        <v>248.95</v>
      </c>
      <c r="D10" s="32">
        <f t="shared" si="4"/>
        <v>404.82</v>
      </c>
      <c r="E10" s="32">
        <f t="shared" si="4"/>
        <v>1849.09</v>
      </c>
      <c r="F10" s="32">
        <f t="shared" si="4"/>
        <v>272.13</v>
      </c>
      <c r="G10" s="32">
        <f t="shared" si="4"/>
        <v>2433.58</v>
      </c>
      <c r="H10" s="32">
        <f t="shared" si="4"/>
        <v>2528.3000000000002</v>
      </c>
      <c r="I10" s="32">
        <f t="shared" si="4"/>
        <v>4117.03</v>
      </c>
      <c r="J10" s="32">
        <f t="shared" si="4"/>
        <v>3250.31</v>
      </c>
      <c r="K10" s="32">
        <f t="shared" si="4"/>
        <v>3534.2599999999998</v>
      </c>
      <c r="L10" s="32">
        <f t="shared" si="4"/>
        <v>8087.78</v>
      </c>
      <c r="M10" s="32">
        <f>M11+M12</f>
        <v>4756.0600000000004</v>
      </c>
      <c r="N10" s="32">
        <f>N11+N12</f>
        <v>4329.47</v>
      </c>
      <c r="O10" s="32">
        <f t="shared" si="4"/>
        <v>35811.78</v>
      </c>
      <c r="P10" s="21"/>
      <c r="Q10" s="22">
        <f t="shared" si="1"/>
        <v>0</v>
      </c>
    </row>
    <row r="11" spans="1:17" x14ac:dyDescent="0.45">
      <c r="A11" s="6">
        <v>3.1</v>
      </c>
      <c r="B11" s="6" t="s">
        <v>5</v>
      </c>
      <c r="C11" s="7">
        <v>0</v>
      </c>
      <c r="D11" s="7">
        <v>0</v>
      </c>
      <c r="E11" s="7">
        <v>0</v>
      </c>
      <c r="F11" s="7">
        <v>0</v>
      </c>
      <c r="G11" s="7">
        <v>1750</v>
      </c>
      <c r="H11" s="7">
        <v>1250</v>
      </c>
      <c r="I11" s="7">
        <v>2800</v>
      </c>
      <c r="J11" s="7">
        <v>2700</v>
      </c>
      <c r="K11" s="7">
        <v>2720.1</v>
      </c>
      <c r="L11" s="7">
        <v>6750</v>
      </c>
      <c r="M11" s="7">
        <v>4068.67</v>
      </c>
      <c r="N11" s="7">
        <v>3561</v>
      </c>
      <c r="O11" s="8">
        <f>C11+D11+E11+F11+G11+H11+I11+J11+K11+L11+M11+N11</f>
        <v>25599.769999999997</v>
      </c>
      <c r="P11" s="22"/>
      <c r="Q11" s="22">
        <f t="shared" si="1"/>
        <v>0</v>
      </c>
    </row>
    <row r="12" spans="1:17" x14ac:dyDescent="0.45">
      <c r="A12" s="6">
        <v>3.2</v>
      </c>
      <c r="B12" s="6" t="s">
        <v>6</v>
      </c>
      <c r="C12" s="7">
        <v>248.95</v>
      </c>
      <c r="D12" s="7">
        <v>404.82</v>
      </c>
      <c r="E12" s="7">
        <v>1849.09</v>
      </c>
      <c r="F12" s="7">
        <v>272.13</v>
      </c>
      <c r="G12" s="7">
        <v>683.58</v>
      </c>
      <c r="H12" s="7">
        <v>1278.3</v>
      </c>
      <c r="I12" s="7">
        <v>1317.03</v>
      </c>
      <c r="J12" s="7">
        <v>550.30999999999995</v>
      </c>
      <c r="K12" s="7">
        <v>814.16</v>
      </c>
      <c r="L12" s="7">
        <v>1337.78</v>
      </c>
      <c r="M12" s="7">
        <v>687.39</v>
      </c>
      <c r="N12" s="7">
        <v>768.47</v>
      </c>
      <c r="O12" s="8">
        <f>C12+D12+E12+F12+G12+H12+I12+J12+K12+L12+M12+N12</f>
        <v>10212.009999999998</v>
      </c>
      <c r="P12" s="22"/>
      <c r="Q12" s="22">
        <f t="shared" si="1"/>
        <v>0</v>
      </c>
    </row>
    <row r="13" spans="1:17" x14ac:dyDescent="0.45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6"/>
      <c r="P13" s="16"/>
      <c r="Q13" s="23"/>
    </row>
    <row r="14" spans="1:17" ht="23.25" x14ac:dyDescent="0.6">
      <c r="A14" s="25" t="s">
        <v>34</v>
      </c>
      <c r="B14" s="28"/>
      <c r="C14" s="28"/>
      <c r="D14" s="28"/>
      <c r="E14" s="28"/>
      <c r="F14" s="28"/>
      <c r="G14" s="26"/>
      <c r="H14" s="5"/>
      <c r="I14" s="5"/>
      <c r="J14" s="5"/>
      <c r="K14" s="5"/>
      <c r="L14" s="5"/>
      <c r="M14" s="5"/>
      <c r="N14" s="5"/>
      <c r="O14" s="5"/>
      <c r="P14" s="5"/>
    </row>
    <row r="15" spans="1:17" x14ac:dyDescent="0.45">
      <c r="A15" s="15"/>
      <c r="B15" s="29" t="s">
        <v>12</v>
      </c>
      <c r="C15" s="29" t="s">
        <v>9</v>
      </c>
      <c r="D15" s="30" t="s">
        <v>10</v>
      </c>
      <c r="E15" s="30" t="s">
        <v>0</v>
      </c>
      <c r="F15" s="30" t="s">
        <v>11</v>
      </c>
    </row>
    <row r="16" spans="1:17" ht="24" x14ac:dyDescent="0.6">
      <c r="A16" s="6">
        <v>4</v>
      </c>
      <c r="B16" s="31" t="s">
        <v>7</v>
      </c>
      <c r="C16" s="32">
        <f>C17+C18</f>
        <v>201329.641</v>
      </c>
      <c r="D16" s="32">
        <f>D17+D18</f>
        <v>35811.78</v>
      </c>
      <c r="E16" s="32">
        <f t="shared" ref="E16" si="5">E17+E18</f>
        <v>14973.572</v>
      </c>
      <c r="F16" s="32">
        <f>C16+D16-E16</f>
        <v>222167.84899999999</v>
      </c>
      <c r="G16" s="14"/>
      <c r="H16" s="14"/>
      <c r="I16" s="14"/>
      <c r="J16" s="14"/>
      <c r="K16" s="14"/>
      <c r="L16" s="14"/>
      <c r="M16" s="14"/>
      <c r="N16" s="14"/>
    </row>
    <row r="17" spans="1:16" x14ac:dyDescent="0.45">
      <c r="A17" s="6">
        <v>4.0999999999999996</v>
      </c>
      <c r="B17" s="6" t="s">
        <v>5</v>
      </c>
      <c r="C17" s="10">
        <v>98744.93</v>
      </c>
      <c r="D17" s="7">
        <f>O11</f>
        <v>25599.769999999997</v>
      </c>
      <c r="E17" s="7">
        <f>O4</f>
        <v>11511.781999999999</v>
      </c>
      <c r="F17" s="11">
        <f>C17+D17-E17</f>
        <v>112832.91799999998</v>
      </c>
      <c r="G17" s="9"/>
      <c r="H17" s="9"/>
      <c r="I17" s="9"/>
      <c r="J17" s="9"/>
      <c r="K17" s="9"/>
      <c r="L17" s="9"/>
      <c r="M17" s="9"/>
      <c r="N17" s="9"/>
    </row>
    <row r="18" spans="1:16" x14ac:dyDescent="0.45">
      <c r="A18" s="33">
        <v>4.2</v>
      </c>
      <c r="B18" s="33" t="s">
        <v>6</v>
      </c>
      <c r="C18" s="34">
        <v>102584.711</v>
      </c>
      <c r="D18" s="35">
        <f>O12</f>
        <v>10212.009999999998</v>
      </c>
      <c r="E18" s="34">
        <f>O8</f>
        <v>3461.79</v>
      </c>
      <c r="F18" s="36">
        <f>C18+D18-E18</f>
        <v>109334.931</v>
      </c>
      <c r="G18" s="9"/>
      <c r="H18" s="9"/>
      <c r="I18" s="9"/>
      <c r="J18" s="9"/>
      <c r="K18" s="9"/>
      <c r="L18" s="9"/>
      <c r="M18" s="9"/>
      <c r="N18" s="9"/>
      <c r="P18" s="2" t="s">
        <v>37</v>
      </c>
    </row>
    <row r="19" spans="1:16" x14ac:dyDescent="0.45">
      <c r="A19" s="6">
        <v>1</v>
      </c>
      <c r="B19" s="6" t="s">
        <v>35</v>
      </c>
      <c r="C19" s="11">
        <v>163</v>
      </c>
      <c r="D19" s="6">
        <v>35.08</v>
      </c>
      <c r="E19" s="6">
        <v>87.06</v>
      </c>
      <c r="F19" s="6">
        <v>70.430000000000007</v>
      </c>
      <c r="G19" s="6">
        <v>103.39</v>
      </c>
      <c r="H19" s="6">
        <v>161.96</v>
      </c>
      <c r="I19" s="6">
        <v>70.67</v>
      </c>
      <c r="J19" s="6">
        <v>109.96</v>
      </c>
      <c r="K19" s="6">
        <v>122.61</v>
      </c>
      <c r="L19" s="6">
        <v>47.58</v>
      </c>
      <c r="M19" s="6">
        <v>151.69</v>
      </c>
      <c r="N19" s="6">
        <v>81.39</v>
      </c>
      <c r="O19" s="6">
        <f>SUM(C19:N19)</f>
        <v>1204.8200000000002</v>
      </c>
      <c r="P19" s="11">
        <f>O19/O30%</f>
        <v>11.798069136242523</v>
      </c>
    </row>
    <row r="20" spans="1:16" x14ac:dyDescent="0.45">
      <c r="A20" s="6">
        <v>2</v>
      </c>
      <c r="B20" s="6" t="s">
        <v>36</v>
      </c>
      <c r="C20" s="6">
        <v>85.95</v>
      </c>
      <c r="D20" s="6">
        <v>369.74</v>
      </c>
      <c r="E20" s="6">
        <v>1762.03</v>
      </c>
      <c r="F20" s="6">
        <v>201.7</v>
      </c>
      <c r="G20" s="6">
        <v>580.19000000000005</v>
      </c>
      <c r="H20" s="6">
        <v>1116.3399999999999</v>
      </c>
      <c r="I20" s="6">
        <v>1246.3599999999999</v>
      </c>
      <c r="J20" s="6">
        <v>440.35</v>
      </c>
      <c r="K20" s="6">
        <v>691.55</v>
      </c>
      <c r="L20" s="6">
        <v>1290.2</v>
      </c>
      <c r="M20" s="6">
        <v>535.70000000000005</v>
      </c>
      <c r="N20" s="6">
        <v>687.08</v>
      </c>
      <c r="O20" s="6">
        <f>SUM(C20:N20)</f>
        <v>9007.19</v>
      </c>
      <c r="P20" s="11">
        <f>O20/O30%</f>
        <v>88.201930863757482</v>
      </c>
    </row>
    <row r="21" spans="1:16" hidden="1" x14ac:dyDescent="0.45">
      <c r="A21" s="18" t="s">
        <v>26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6"/>
      <c r="P21" s="16"/>
    </row>
    <row r="22" spans="1:16" hidden="1" x14ac:dyDescent="0.45">
      <c r="A22" s="19">
        <v>1</v>
      </c>
      <c r="B22" s="6" t="s">
        <v>24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20"/>
      <c r="P22" s="16"/>
    </row>
    <row r="23" spans="1:16" hidden="1" x14ac:dyDescent="0.45">
      <c r="A23" s="19">
        <v>2</v>
      </c>
      <c r="B23" s="6" t="s">
        <v>25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20"/>
      <c r="P23" s="16"/>
    </row>
    <row r="24" spans="1:16" hidden="1" x14ac:dyDescent="0.45">
      <c r="C24" s="13">
        <v>2523422919.5304999</v>
      </c>
      <c r="D24" s="13">
        <v>3929849645.3325</v>
      </c>
      <c r="E24" s="13">
        <v>18247428475.286701</v>
      </c>
      <c r="F24" s="13">
        <v>2704993847.5296001</v>
      </c>
      <c r="G24" s="13">
        <v>3077530487.0735998</v>
      </c>
      <c r="H24" s="13">
        <v>5863678284.7636003</v>
      </c>
      <c r="I24" s="13"/>
      <c r="J24" s="13"/>
      <c r="K24" s="13"/>
      <c r="L24" s="13"/>
      <c r="M24" s="13"/>
      <c r="N24" s="13"/>
      <c r="O24" s="13">
        <f>SUM(C24:H24)</f>
        <v>36346903659.516502</v>
      </c>
      <c r="P24" s="13"/>
    </row>
    <row r="25" spans="1:16" hidden="1" x14ac:dyDescent="0.45">
      <c r="C25" s="3">
        <f>C24/10000000</f>
        <v>252.34229195304999</v>
      </c>
      <c r="D25" s="3">
        <f t="shared" ref="D25:H25" si="6">D24/10000000</f>
        <v>392.98496453324998</v>
      </c>
      <c r="E25" s="3">
        <f t="shared" si="6"/>
        <v>1824.7428475286702</v>
      </c>
      <c r="F25" s="3">
        <f t="shared" si="6"/>
        <v>270.49938475296</v>
      </c>
      <c r="G25" s="3">
        <f t="shared" si="6"/>
        <v>307.75304870735999</v>
      </c>
      <c r="H25" s="3">
        <f t="shared" si="6"/>
        <v>586.36782847636005</v>
      </c>
      <c r="O25" s="3">
        <f>C25+D25+E25+F25+G25+H25</f>
        <v>3634.6903659516502</v>
      </c>
    </row>
    <row r="26" spans="1:16" hidden="1" x14ac:dyDescent="0.45"/>
    <row r="27" spans="1:16" hidden="1" x14ac:dyDescent="0.45">
      <c r="C27" s="13"/>
    </row>
    <row r="28" spans="1:16" hidden="1" x14ac:dyDescent="0.45">
      <c r="B28" s="3" t="s">
        <v>19</v>
      </c>
      <c r="C28" s="13">
        <v>2523422919.5304999</v>
      </c>
      <c r="D28" s="13">
        <v>3929849645.3325</v>
      </c>
      <c r="E28" s="13">
        <v>18348261420.7813</v>
      </c>
      <c r="F28" s="13">
        <v>2704993847.5296001</v>
      </c>
      <c r="G28" s="13">
        <v>6200298257.5344</v>
      </c>
      <c r="H28" s="13">
        <v>6200298257.5344</v>
      </c>
      <c r="I28" s="13"/>
      <c r="J28" s="13"/>
      <c r="K28" s="13"/>
      <c r="L28" s="13"/>
      <c r="M28" s="13"/>
      <c r="N28" s="13"/>
      <c r="O28" s="13">
        <f>SUM(C28:H28)</f>
        <v>39907124348.242699</v>
      </c>
      <c r="P28" s="13"/>
    </row>
    <row r="29" spans="1:16" hidden="1" x14ac:dyDescent="0.45"/>
    <row r="30" spans="1:16" x14ac:dyDescent="0.45">
      <c r="O30" s="3">
        <f>O19+O20</f>
        <v>10212.01</v>
      </c>
    </row>
    <row r="33" spans="5:5" x14ac:dyDescent="0.45">
      <c r="E33" s="24"/>
    </row>
  </sheetData>
  <mergeCells count="1">
    <mergeCell ref="A1:H1"/>
  </mergeCells>
  <pageMargins left="0.45" right="0.45" top="0.75" bottom="0.75" header="0.3" footer="0.3"/>
  <pageSetup paperSize="9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104" workbookViewId="0">
      <selection activeCell="E20" sqref="E20"/>
    </sheetView>
  </sheetViews>
  <sheetFormatPr defaultColWidth="9.140625" defaultRowHeight="18" x14ac:dyDescent="0.45"/>
  <cols>
    <col min="1" max="1" width="5.5703125" style="3" customWidth="1"/>
    <col min="2" max="2" width="23.28515625" style="3" customWidth="1"/>
    <col min="3" max="3" width="17.85546875" style="3" customWidth="1"/>
    <col min="4" max="4" width="16.140625" style="3" customWidth="1"/>
    <col min="5" max="5" width="29.85546875" style="3" bestFit="1" customWidth="1"/>
    <col min="6" max="6" width="16.5703125" style="3" customWidth="1"/>
    <col min="7" max="7" width="17.140625" style="3" bestFit="1" customWidth="1"/>
    <col min="8" max="8" width="16.5703125" style="3" customWidth="1"/>
    <col min="9" max="16384" width="9.140625" style="3"/>
  </cols>
  <sheetData>
    <row r="1" spans="1:7" ht="14.25" customHeight="1" x14ac:dyDescent="0.45">
      <c r="A1" s="45"/>
      <c r="B1" s="45"/>
      <c r="C1" s="45"/>
      <c r="D1" s="45"/>
      <c r="E1" s="45"/>
      <c r="F1" s="45"/>
    </row>
    <row r="2" spans="1:7" ht="19.5" x14ac:dyDescent="0.5">
      <c r="A2" s="39"/>
      <c r="B2" s="39"/>
      <c r="C2" s="39"/>
      <c r="D2" s="39"/>
      <c r="E2" s="39"/>
      <c r="F2" s="39"/>
    </row>
    <row r="3" spans="1:7" ht="19.5" x14ac:dyDescent="0.5">
      <c r="A3" s="39"/>
      <c r="B3" s="39"/>
      <c r="C3" s="39"/>
      <c r="D3" s="39"/>
      <c r="E3" s="39"/>
    </row>
    <row r="4" spans="1:7" ht="19.5" x14ac:dyDescent="0.5">
      <c r="A4" s="46" t="s">
        <v>38</v>
      </c>
      <c r="B4" s="47"/>
      <c r="C4" s="47"/>
      <c r="D4" s="47"/>
      <c r="E4" s="47"/>
      <c r="F4" s="39" t="s">
        <v>14</v>
      </c>
    </row>
    <row r="5" spans="1:7" s="5" customFormat="1" ht="19.5" x14ac:dyDescent="0.5">
      <c r="A5" s="4" t="s">
        <v>8</v>
      </c>
      <c r="B5" s="27" t="s">
        <v>15</v>
      </c>
      <c r="C5" s="27" t="s">
        <v>3</v>
      </c>
      <c r="D5" s="27" t="s">
        <v>4</v>
      </c>
      <c r="E5" s="27" t="s">
        <v>39</v>
      </c>
      <c r="F5" s="27" t="s">
        <v>2</v>
      </c>
      <c r="G5" s="1" t="s">
        <v>27</v>
      </c>
    </row>
    <row r="6" spans="1:7" ht="24" x14ac:dyDescent="0.6">
      <c r="A6" s="6">
        <v>1</v>
      </c>
      <c r="B6" s="31" t="s">
        <v>5</v>
      </c>
      <c r="C6" s="32">
        <f>C7+C8</f>
        <v>2584.69</v>
      </c>
      <c r="D6" s="32">
        <f>D7+D8</f>
        <v>1576.5285020619999</v>
      </c>
      <c r="E6" s="32">
        <f>E7+E8</f>
        <v>1494.44</v>
      </c>
      <c r="F6" s="32">
        <f>SUM(C6:E6)</f>
        <v>5655.6585020620005</v>
      </c>
      <c r="G6" s="22">
        <v>0</v>
      </c>
    </row>
    <row r="7" spans="1:7" x14ac:dyDescent="0.45">
      <c r="A7" s="6">
        <v>1.1000000000000001</v>
      </c>
      <c r="B7" s="6" t="s">
        <v>0</v>
      </c>
      <c r="C7" s="7">
        <v>2207.81</v>
      </c>
      <c r="D7" s="7">
        <v>1075.5364556</v>
      </c>
      <c r="E7" s="7">
        <v>1000.81</v>
      </c>
      <c r="F7" s="7">
        <f>SUM(C7:E7)</f>
        <v>4284.1564555999994</v>
      </c>
      <c r="G7" s="22">
        <v>0</v>
      </c>
    </row>
    <row r="8" spans="1:7" x14ac:dyDescent="0.45">
      <c r="A8" s="6">
        <v>1.2</v>
      </c>
      <c r="B8" s="6" t="s">
        <v>1</v>
      </c>
      <c r="C8" s="7">
        <v>376.88</v>
      </c>
      <c r="D8" s="7">
        <v>500.99204646200002</v>
      </c>
      <c r="E8" s="7">
        <v>493.63</v>
      </c>
      <c r="F8" s="7">
        <f>SUM(C8:E8)</f>
        <v>1371.5020464620002</v>
      </c>
      <c r="G8" s="22">
        <v>0</v>
      </c>
    </row>
    <row r="9" spans="1:7" s="5" customFormat="1" ht="24" x14ac:dyDescent="0.6">
      <c r="A9" s="4">
        <v>2</v>
      </c>
      <c r="B9" s="31" t="s">
        <v>6</v>
      </c>
      <c r="C9" s="32">
        <f>C10+C11</f>
        <v>190.39999999999998</v>
      </c>
      <c r="D9" s="32">
        <f t="shared" ref="D9" si="0">D10+D11</f>
        <v>626.47</v>
      </c>
      <c r="E9" s="32">
        <f>E10+E11</f>
        <v>298.17</v>
      </c>
      <c r="F9" s="32">
        <f t="shared" ref="F9:F14" si="1">SUM(C9:E9)</f>
        <v>1115.04</v>
      </c>
      <c r="G9" s="22">
        <v>0</v>
      </c>
    </row>
    <row r="10" spans="1:7" x14ac:dyDescent="0.45">
      <c r="A10" s="6">
        <v>2.1</v>
      </c>
      <c r="B10" s="6" t="s">
        <v>0</v>
      </c>
      <c r="C10" s="7">
        <v>123.83</v>
      </c>
      <c r="D10" s="7">
        <v>464.43</v>
      </c>
      <c r="E10" s="7">
        <v>282.10000000000002</v>
      </c>
      <c r="F10" s="7">
        <f t="shared" si="1"/>
        <v>870.36</v>
      </c>
      <c r="G10" s="22">
        <v>0</v>
      </c>
    </row>
    <row r="11" spans="1:7" x14ac:dyDescent="0.45">
      <c r="A11" s="6">
        <v>2.2000000000000002</v>
      </c>
      <c r="B11" s="6" t="s">
        <v>23</v>
      </c>
      <c r="C11" s="7">
        <v>66.569999999999993</v>
      </c>
      <c r="D11" s="7">
        <v>162.04</v>
      </c>
      <c r="E11" s="7">
        <v>16.07</v>
      </c>
      <c r="F11" s="7">
        <f t="shared" si="1"/>
        <v>244.67999999999998</v>
      </c>
      <c r="G11" s="22">
        <v>0</v>
      </c>
    </row>
    <row r="12" spans="1:7" s="5" customFormat="1" ht="24" x14ac:dyDescent="0.6">
      <c r="A12" s="4">
        <v>3</v>
      </c>
      <c r="B12" s="31" t="s">
        <v>13</v>
      </c>
      <c r="C12" s="32">
        <f t="shared" ref="C12:D12" si="2">C13+C14</f>
        <v>1577.83</v>
      </c>
      <c r="D12" s="32">
        <f t="shared" si="2"/>
        <v>3345.49</v>
      </c>
      <c r="E12" s="32">
        <f>E13+E14</f>
        <v>5305</v>
      </c>
      <c r="F12" s="32">
        <f t="shared" si="1"/>
        <v>10228.32</v>
      </c>
      <c r="G12" s="22">
        <v>0</v>
      </c>
    </row>
    <row r="13" spans="1:7" x14ac:dyDescent="0.45">
      <c r="A13" s="6">
        <v>3.1</v>
      </c>
      <c r="B13" s="6" t="s">
        <v>5</v>
      </c>
      <c r="C13" s="7">
        <v>1306</v>
      </c>
      <c r="D13" s="7">
        <v>3120</v>
      </c>
      <c r="E13" s="7">
        <v>5305</v>
      </c>
      <c r="F13" s="7">
        <f>SUM(C13:E13)</f>
        <v>9731</v>
      </c>
      <c r="G13" s="22">
        <f>SUM(C13:E13)-F13</f>
        <v>0</v>
      </c>
    </row>
    <row r="14" spans="1:7" x14ac:dyDescent="0.45">
      <c r="A14" s="6">
        <v>3.2</v>
      </c>
      <c r="B14" s="6" t="s">
        <v>6</v>
      </c>
      <c r="C14" s="7">
        <v>271.83</v>
      </c>
      <c r="D14" s="7">
        <v>225.49</v>
      </c>
      <c r="E14" s="7">
        <v>0</v>
      </c>
      <c r="F14" s="7">
        <f t="shared" si="1"/>
        <v>497.32</v>
      </c>
      <c r="G14" s="22">
        <f t="shared" ref="G14" si="3">SUM(C14:D14)-F14</f>
        <v>0</v>
      </c>
    </row>
    <row r="15" spans="1:7" x14ac:dyDescent="0.45">
      <c r="C15" s="9"/>
      <c r="D15" s="9"/>
      <c r="E15" s="9"/>
      <c r="F15" s="9"/>
      <c r="G15" s="23"/>
    </row>
    <row r="16" spans="1:7" ht="23.25" x14ac:dyDescent="0.6">
      <c r="A16" s="48" t="s">
        <v>40</v>
      </c>
      <c r="B16" s="48"/>
      <c r="C16" s="48"/>
      <c r="D16" s="48"/>
      <c r="E16" s="48"/>
      <c r="F16" s="48"/>
    </row>
    <row r="17" spans="1:9" x14ac:dyDescent="0.45">
      <c r="A17" s="15"/>
      <c r="B17" s="29" t="s">
        <v>12</v>
      </c>
      <c r="C17" s="38" t="s">
        <v>9</v>
      </c>
      <c r="D17" s="38" t="s">
        <v>10</v>
      </c>
      <c r="E17" s="38" t="s">
        <v>0</v>
      </c>
      <c r="F17" s="38" t="s">
        <v>11</v>
      </c>
    </row>
    <row r="18" spans="1:9" ht="24" x14ac:dyDescent="0.6">
      <c r="A18" s="6">
        <v>4</v>
      </c>
      <c r="B18" s="40" t="s">
        <v>7</v>
      </c>
      <c r="C18" s="37">
        <f>C19+C20</f>
        <v>229935.25</v>
      </c>
      <c r="D18" s="37">
        <f>D19+D20</f>
        <v>10228.32</v>
      </c>
      <c r="E18" s="37">
        <f>E19+E20</f>
        <v>5154.5164555999991</v>
      </c>
      <c r="F18" s="37">
        <f>C18+D18-E18</f>
        <v>235009.0535444</v>
      </c>
    </row>
    <row r="19" spans="1:9" x14ac:dyDescent="0.45">
      <c r="A19" s="6">
        <v>4.0999999999999996</v>
      </c>
      <c r="B19" s="6" t="s">
        <v>5</v>
      </c>
      <c r="C19" s="42">
        <v>112910.38</v>
      </c>
      <c r="D19" s="8">
        <f>F13</f>
        <v>9731</v>
      </c>
      <c r="E19" s="8">
        <f>F7</f>
        <v>4284.1564555999994</v>
      </c>
      <c r="F19" s="8">
        <f>C19+D19-E19</f>
        <v>118357.22354440001</v>
      </c>
    </row>
    <row r="20" spans="1:9" x14ac:dyDescent="0.45">
      <c r="A20" s="6">
        <v>4.2</v>
      </c>
      <c r="B20" s="6" t="s">
        <v>6</v>
      </c>
      <c r="C20" s="42">
        <v>117024.87</v>
      </c>
      <c r="D20" s="41">
        <f>F14</f>
        <v>497.32</v>
      </c>
      <c r="E20" s="8">
        <f>F10</f>
        <v>870.36</v>
      </c>
      <c r="F20" s="8">
        <f>C20+D20-E20</f>
        <v>116651.83</v>
      </c>
      <c r="I20" s="24"/>
    </row>
    <row r="23" spans="1:9" x14ac:dyDescent="0.45">
      <c r="E23" s="24"/>
    </row>
  </sheetData>
  <mergeCells count="3">
    <mergeCell ref="A1:F1"/>
    <mergeCell ref="A4:E4"/>
    <mergeCell ref="A16:F16"/>
  </mergeCell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104" workbookViewId="0">
      <selection activeCell="E20" sqref="E20"/>
    </sheetView>
  </sheetViews>
  <sheetFormatPr defaultColWidth="9.140625" defaultRowHeight="18" x14ac:dyDescent="0.45"/>
  <cols>
    <col min="1" max="1" width="5.5703125" style="3" customWidth="1"/>
    <col min="2" max="2" width="23.28515625" style="3" customWidth="1"/>
    <col min="3" max="3" width="17.85546875" style="3" customWidth="1"/>
    <col min="4" max="4" width="16.140625" style="3" customWidth="1"/>
    <col min="5" max="5" width="29.85546875" style="3" bestFit="1" customWidth="1"/>
    <col min="6" max="6" width="21.140625" style="3" customWidth="1"/>
    <col min="7" max="7" width="16.5703125" style="3" customWidth="1"/>
    <col min="8" max="8" width="17.140625" style="3" bestFit="1" customWidth="1"/>
    <col min="9" max="9" width="16.5703125" style="3" customWidth="1"/>
    <col min="10" max="16384" width="9.140625" style="3"/>
  </cols>
  <sheetData>
    <row r="1" spans="1:9" ht="14.25" customHeight="1" x14ac:dyDescent="0.45">
      <c r="A1" s="45"/>
      <c r="B1" s="45"/>
      <c r="C1" s="45"/>
      <c r="D1" s="45"/>
      <c r="E1" s="45"/>
      <c r="F1" s="45"/>
      <c r="G1" s="45"/>
    </row>
    <row r="2" spans="1:9" ht="19.5" x14ac:dyDescent="0.5">
      <c r="A2" s="39"/>
      <c r="B2" s="39"/>
      <c r="C2" s="39"/>
      <c r="D2" s="39"/>
      <c r="E2" s="39"/>
      <c r="F2" s="39"/>
      <c r="G2" s="39"/>
    </row>
    <row r="3" spans="1:9" ht="19.5" x14ac:dyDescent="0.5">
      <c r="A3" s="39"/>
      <c r="B3" s="39"/>
      <c r="C3" s="39"/>
      <c r="D3" s="39"/>
      <c r="E3" s="39"/>
      <c r="F3" s="39"/>
    </row>
    <row r="4" spans="1:9" ht="19.5" x14ac:dyDescent="0.5">
      <c r="A4" s="46" t="s">
        <v>38</v>
      </c>
      <c r="B4" s="47"/>
      <c r="C4" s="47"/>
      <c r="D4" s="47"/>
      <c r="E4" s="47"/>
      <c r="F4" s="43"/>
      <c r="G4" s="39" t="s">
        <v>14</v>
      </c>
    </row>
    <row r="5" spans="1:9" s="5" customFormat="1" ht="19.5" x14ac:dyDescent="0.5">
      <c r="A5" s="4" t="s">
        <v>8</v>
      </c>
      <c r="B5" s="27" t="s">
        <v>15</v>
      </c>
      <c r="C5" s="27" t="s">
        <v>3</v>
      </c>
      <c r="D5" s="27" t="s">
        <v>4</v>
      </c>
      <c r="E5" s="27" t="s">
        <v>39</v>
      </c>
      <c r="F5" s="27" t="s">
        <v>17</v>
      </c>
      <c r="G5" s="27" t="s">
        <v>2</v>
      </c>
      <c r="H5" s="1" t="s">
        <v>27</v>
      </c>
    </row>
    <row r="6" spans="1:9" ht="24" x14ac:dyDescent="0.6">
      <c r="A6" s="6">
        <v>1</v>
      </c>
      <c r="B6" s="31" t="s">
        <v>5</v>
      </c>
      <c r="C6" s="32">
        <f>C7+C8</f>
        <v>2584.69</v>
      </c>
      <c r="D6" s="32">
        <f>D7+D8</f>
        <v>1576.5285020619999</v>
      </c>
      <c r="E6" s="32">
        <f>E7+E8</f>
        <v>1494.45</v>
      </c>
      <c r="F6" s="32">
        <f t="shared" ref="F6:G6" si="0">F7+F8</f>
        <v>890.16</v>
      </c>
      <c r="G6" s="32">
        <f t="shared" si="0"/>
        <v>6545.8285020619996</v>
      </c>
      <c r="H6" s="22">
        <v>0</v>
      </c>
    </row>
    <row r="7" spans="1:9" x14ac:dyDescent="0.45">
      <c r="A7" s="6">
        <v>1.1000000000000001</v>
      </c>
      <c r="B7" s="6" t="s">
        <v>0</v>
      </c>
      <c r="C7" s="7">
        <v>2207.81</v>
      </c>
      <c r="D7" s="7">
        <v>1075.5364556</v>
      </c>
      <c r="E7" s="7">
        <v>1000.82</v>
      </c>
      <c r="F7" s="7">
        <v>0</v>
      </c>
      <c r="G7" s="7">
        <f>SUM(C7:F7)</f>
        <v>4284.1664555999996</v>
      </c>
      <c r="H7" s="22">
        <v>0</v>
      </c>
    </row>
    <row r="8" spans="1:9" x14ac:dyDescent="0.45">
      <c r="A8" s="6">
        <v>1.2</v>
      </c>
      <c r="B8" s="6" t="s">
        <v>1</v>
      </c>
      <c r="C8" s="7">
        <v>376.88</v>
      </c>
      <c r="D8" s="7">
        <v>500.99204646200002</v>
      </c>
      <c r="E8" s="7">
        <v>493.63</v>
      </c>
      <c r="F8" s="7">
        <v>890.16</v>
      </c>
      <c r="G8" s="7">
        <f>SUM(C8:F8)</f>
        <v>2261.662046462</v>
      </c>
      <c r="H8" s="22">
        <v>0</v>
      </c>
    </row>
    <row r="9" spans="1:9" s="5" customFormat="1" ht="24" x14ac:dyDescent="0.6">
      <c r="A9" s="4">
        <v>2</v>
      </c>
      <c r="B9" s="31" t="s">
        <v>6</v>
      </c>
      <c r="C9" s="32">
        <f>C10+C11</f>
        <v>190.39999999999998</v>
      </c>
      <c r="D9" s="32">
        <f t="shared" ref="D9" si="1">D10+D11</f>
        <v>436.09000000000003</v>
      </c>
      <c r="E9" s="32">
        <f>E10+E11</f>
        <v>488.56</v>
      </c>
      <c r="F9" s="32">
        <f t="shared" ref="F9:G9" si="2">F10+F11</f>
        <v>503.55999999999995</v>
      </c>
      <c r="G9" s="32">
        <f t="shared" si="2"/>
        <v>1618.6100000000001</v>
      </c>
      <c r="H9" s="22">
        <v>0</v>
      </c>
    </row>
    <row r="10" spans="1:9" x14ac:dyDescent="0.45">
      <c r="A10" s="6">
        <v>2.1</v>
      </c>
      <c r="B10" s="6" t="s">
        <v>0</v>
      </c>
      <c r="C10" s="7">
        <v>123.83</v>
      </c>
      <c r="D10" s="7">
        <v>340.61</v>
      </c>
      <c r="E10" s="7">
        <v>402.29</v>
      </c>
      <c r="F10" s="7">
        <v>393.78</v>
      </c>
      <c r="G10" s="7">
        <f>SUM(C10:F10)</f>
        <v>1260.51</v>
      </c>
      <c r="H10" s="22">
        <v>0</v>
      </c>
      <c r="I10" s="24"/>
    </row>
    <row r="11" spans="1:9" x14ac:dyDescent="0.45">
      <c r="A11" s="6">
        <v>2.2000000000000002</v>
      </c>
      <c r="B11" s="6" t="s">
        <v>23</v>
      </c>
      <c r="C11" s="7">
        <v>66.569999999999993</v>
      </c>
      <c r="D11" s="7">
        <v>95.48</v>
      </c>
      <c r="E11" s="7">
        <v>86.27</v>
      </c>
      <c r="F11" s="7">
        <v>109.78</v>
      </c>
      <c r="G11" s="7">
        <f>SUM(C11:F11)</f>
        <v>358.1</v>
      </c>
      <c r="H11" s="22">
        <v>0</v>
      </c>
    </row>
    <row r="12" spans="1:9" s="5" customFormat="1" ht="24" x14ac:dyDescent="0.6">
      <c r="A12" s="4">
        <v>3</v>
      </c>
      <c r="B12" s="31" t="s">
        <v>13</v>
      </c>
      <c r="C12" s="32">
        <f t="shared" ref="C12:D12" si="3">C13+C14</f>
        <v>1577.84</v>
      </c>
      <c r="D12" s="32">
        <f t="shared" si="3"/>
        <v>3662.4</v>
      </c>
      <c r="E12" s="32">
        <f>E13+E14</f>
        <v>5985.11</v>
      </c>
      <c r="F12" s="32">
        <f t="shared" ref="F12:G12" si="4">F13+F14</f>
        <v>90.95</v>
      </c>
      <c r="G12" s="32">
        <f t="shared" si="4"/>
        <v>11316.3</v>
      </c>
      <c r="H12" s="22">
        <v>0</v>
      </c>
    </row>
    <row r="13" spans="1:9" x14ac:dyDescent="0.45">
      <c r="A13" s="6">
        <v>3.1</v>
      </c>
      <c r="B13" s="6" t="s">
        <v>5</v>
      </c>
      <c r="C13" s="7">
        <v>1306</v>
      </c>
      <c r="D13" s="7">
        <v>3120</v>
      </c>
      <c r="E13" s="7">
        <v>5305</v>
      </c>
      <c r="F13" s="7">
        <v>0</v>
      </c>
      <c r="G13" s="7">
        <f>SUM(C13:F13)</f>
        <v>9731</v>
      </c>
      <c r="H13" s="22">
        <f>SUM(C13:E13)-G13</f>
        <v>0</v>
      </c>
    </row>
    <row r="14" spans="1:9" x14ac:dyDescent="0.45">
      <c r="A14" s="6">
        <v>3.2</v>
      </c>
      <c r="B14" s="6" t="s">
        <v>6</v>
      </c>
      <c r="C14" s="7">
        <v>271.83999999999997</v>
      </c>
      <c r="D14" s="7">
        <v>542.4</v>
      </c>
      <c r="E14" s="7">
        <v>680.11</v>
      </c>
      <c r="F14" s="7">
        <v>90.95</v>
      </c>
      <c r="G14" s="7">
        <f>SUM(C14:F14)</f>
        <v>1585.3</v>
      </c>
      <c r="H14" s="22">
        <v>0</v>
      </c>
    </row>
    <row r="15" spans="1:9" x14ac:dyDescent="0.45">
      <c r="C15" s="9"/>
      <c r="D15" s="9"/>
      <c r="E15" s="9"/>
      <c r="F15" s="9"/>
      <c r="G15" s="9"/>
      <c r="H15" s="23"/>
    </row>
    <row r="16" spans="1:9" ht="23.25" x14ac:dyDescent="0.6">
      <c r="A16" s="48" t="s">
        <v>41</v>
      </c>
      <c r="B16" s="48"/>
      <c r="C16" s="48"/>
      <c r="D16" s="48"/>
      <c r="E16" s="48"/>
      <c r="F16" s="48"/>
      <c r="G16" s="48"/>
    </row>
    <row r="17" spans="1:10" x14ac:dyDescent="0.45">
      <c r="A17" s="15"/>
      <c r="B17" s="29" t="s">
        <v>12</v>
      </c>
      <c r="C17" s="38" t="s">
        <v>9</v>
      </c>
      <c r="D17" s="38" t="s">
        <v>10</v>
      </c>
      <c r="E17" s="38" t="s">
        <v>0</v>
      </c>
      <c r="F17" s="38"/>
      <c r="G17" s="38" t="s">
        <v>11</v>
      </c>
    </row>
    <row r="18" spans="1:10" ht="24" x14ac:dyDescent="0.6">
      <c r="A18" s="6">
        <v>4</v>
      </c>
      <c r="B18" s="40" t="s">
        <v>7</v>
      </c>
      <c r="C18" s="37">
        <f>C19+C20</f>
        <v>229935.25</v>
      </c>
      <c r="D18" s="37">
        <f>D19+D20</f>
        <v>11316.3</v>
      </c>
      <c r="E18" s="37">
        <f>E19+E20</f>
        <v>5544.6764555999998</v>
      </c>
      <c r="F18" s="37"/>
      <c r="G18" s="37">
        <f>C18+D18-E18</f>
        <v>235706.87354439998</v>
      </c>
    </row>
    <row r="19" spans="1:10" x14ac:dyDescent="0.45">
      <c r="A19" s="6">
        <v>4.0999999999999996</v>
      </c>
      <c r="B19" s="6" t="s">
        <v>5</v>
      </c>
      <c r="C19" s="42">
        <v>112910.38</v>
      </c>
      <c r="D19" s="8">
        <f>G13</f>
        <v>9731</v>
      </c>
      <c r="E19" s="8">
        <f>G7</f>
        <v>4284.1664555999996</v>
      </c>
      <c r="F19" s="8"/>
      <c r="G19" s="8">
        <f>C19+D19-E19</f>
        <v>118357.2135444</v>
      </c>
    </row>
    <row r="20" spans="1:10" x14ac:dyDescent="0.45">
      <c r="A20" s="6">
        <v>4.2</v>
      </c>
      <c r="B20" s="6" t="s">
        <v>6</v>
      </c>
      <c r="C20" s="42">
        <v>117024.87</v>
      </c>
      <c r="D20" s="41">
        <f>G14</f>
        <v>1585.3</v>
      </c>
      <c r="E20" s="8">
        <f>G10</f>
        <v>1260.51</v>
      </c>
      <c r="F20" s="8"/>
      <c r="G20" s="8">
        <f>C20+D20-E20</f>
        <v>117349.66</v>
      </c>
      <c r="J20" s="24"/>
    </row>
    <row r="23" spans="1:10" x14ac:dyDescent="0.45">
      <c r="E23" s="24"/>
      <c r="F23" s="24"/>
    </row>
  </sheetData>
  <mergeCells count="3">
    <mergeCell ref="A1:G1"/>
    <mergeCell ref="A4:E4"/>
    <mergeCell ref="A16:G16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Asar</vt:lpstr>
      <vt:lpstr>भाद्र 2080</vt:lpstr>
      <vt:lpstr>असोज2080 </vt:lpstr>
      <vt:lpstr>Asar!Print_Area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2023-11-20T09:03:13Z</dcterms:modified>
</cp:coreProperties>
</file>